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sebwr\Public First Dropbox\Policy and Research Team\Polling\Client Tables\AWS EU - Digital Decade\Spain\Final Data\Consumer\"/>
    </mc:Choice>
  </mc:AlternateContent>
  <xr:revisionPtr revIDLastSave="0" documentId="13_ncr:1_{6664E31A-A9C2-4DD8-B4F6-6EA645CD68A1}" xr6:coauthVersionLast="47" xr6:coauthVersionMax="47" xr10:uidLastSave="{00000000-0000-0000-0000-000000000000}"/>
  <bookViews>
    <workbookView xWindow="-280" yWindow="687" windowWidth="19200" windowHeight="10073"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2" i="169" l="1"/>
  <c r="B22" i="168"/>
  <c r="B22" i="167"/>
  <c r="B21" i="166"/>
  <c r="B19" i="165"/>
  <c r="B19" i="164"/>
  <c r="B19" i="163"/>
  <c r="B19" i="162"/>
  <c r="B19" i="161"/>
  <c r="B22" i="160"/>
  <c r="B22" i="159"/>
  <c r="B22" i="158"/>
  <c r="B22" i="157"/>
  <c r="B22" i="156"/>
  <c r="B22" i="155"/>
  <c r="B22" i="154"/>
  <c r="B25" i="153"/>
  <c r="B26" i="152"/>
  <c r="B17" i="151"/>
  <c r="B17" i="150"/>
  <c r="B17" i="149"/>
  <c r="B17" i="148"/>
  <c r="B17" i="147"/>
  <c r="B17" i="146"/>
  <c r="B17" i="145"/>
  <c r="B17" i="144"/>
  <c r="B17" i="143"/>
  <c r="B17" i="142"/>
  <c r="B17" i="141"/>
  <c r="B17" i="140"/>
  <c r="B17" i="139"/>
  <c r="B17" i="138"/>
  <c r="B17" i="137"/>
  <c r="B17" i="136"/>
  <c r="B17" i="135"/>
  <c r="B17" i="134"/>
  <c r="B17" i="133"/>
  <c r="B17" i="132"/>
  <c r="B17" i="131"/>
  <c r="B17" i="130"/>
  <c r="B17" i="129"/>
  <c r="B17" i="128"/>
  <c r="B17" i="127"/>
  <c r="B17" i="126"/>
  <c r="B17" i="125"/>
  <c r="B17" i="124"/>
  <c r="B19" i="123"/>
  <c r="B15" i="122"/>
  <c r="B18" i="121"/>
  <c r="B18" i="120"/>
  <c r="B18" i="119"/>
  <c r="B18" i="118"/>
  <c r="B18" i="117"/>
  <c r="B18" i="116"/>
  <c r="B18" i="115"/>
  <c r="B18" i="114"/>
  <c r="B18" i="113"/>
  <c r="B22" i="112"/>
  <c r="B22" i="111"/>
  <c r="B23" i="110"/>
  <c r="B23" i="109"/>
  <c r="B17" i="108"/>
  <c r="B16" i="107"/>
  <c r="B16" i="106"/>
  <c r="B17" i="105"/>
  <c r="B17" i="104"/>
  <c r="B17" i="103"/>
  <c r="B17" i="102"/>
  <c r="B17" i="101"/>
  <c r="B17" i="100"/>
  <c r="B17" i="99"/>
  <c r="B18" i="98"/>
  <c r="B18" i="97"/>
  <c r="B18" i="96"/>
  <c r="B18" i="95"/>
  <c r="B18" i="94"/>
  <c r="B18" i="93"/>
  <c r="B18" i="92"/>
  <c r="B18" i="91"/>
  <c r="B18" i="90"/>
  <c r="B18" i="89"/>
  <c r="B18" i="88"/>
  <c r="B18" i="87"/>
  <c r="B18" i="86"/>
  <c r="B18" i="85"/>
  <c r="B19" i="84"/>
  <c r="B22" i="83"/>
  <c r="B22" i="82"/>
  <c r="B22" i="81"/>
  <c r="B22" i="80"/>
  <c r="B22" i="79"/>
  <c r="B22" i="78"/>
  <c r="B22" i="77"/>
  <c r="B22" i="76"/>
  <c r="B22" i="75"/>
  <c r="B22" i="74"/>
  <c r="B22" i="73"/>
  <c r="B22" i="72"/>
  <c r="B22" i="71"/>
  <c r="B22" i="70"/>
  <c r="B22" i="69"/>
  <c r="B22" i="68"/>
  <c r="B25" i="67"/>
  <c r="B25" i="66"/>
  <c r="B23" i="65"/>
  <c r="B16" i="64"/>
  <c r="B16" i="63"/>
  <c r="B16" i="62"/>
  <c r="B16" i="61"/>
  <c r="B16" i="60"/>
  <c r="B16" i="59"/>
  <c r="B16" i="58"/>
  <c r="B16" i="57"/>
  <c r="B16" i="56"/>
  <c r="B16" i="55"/>
  <c r="B16" i="54"/>
  <c r="B16" i="53"/>
  <c r="B16" i="52"/>
  <c r="B16" i="51"/>
  <c r="B16" i="50"/>
  <c r="B16" i="49"/>
  <c r="B16" i="48"/>
  <c r="B16" i="47"/>
  <c r="B16" i="46"/>
  <c r="B16" i="45"/>
  <c r="B16" i="44"/>
  <c r="B16" i="43"/>
  <c r="B16" i="42"/>
  <c r="B22" i="41"/>
  <c r="B22" i="40"/>
  <c r="B22" i="39"/>
  <c r="B22" i="38"/>
  <c r="B22" i="37"/>
  <c r="B22" i="36"/>
  <c r="B22" i="35"/>
  <c r="B22" i="34"/>
  <c r="B22" i="33"/>
  <c r="B22" i="32"/>
  <c r="B22" i="31"/>
  <c r="B22" i="30"/>
  <c r="B22" i="29"/>
  <c r="B22" i="28"/>
  <c r="B22" i="27"/>
  <c r="B22" i="26"/>
  <c r="B22" i="25"/>
  <c r="B22" i="24"/>
  <c r="B20" i="23"/>
  <c r="B27" i="22"/>
  <c r="B27" i="21"/>
  <c r="B22" i="20"/>
  <c r="B22" i="19"/>
  <c r="B22" i="18"/>
  <c r="B22" i="17"/>
  <c r="B28" i="16"/>
  <c r="B17" i="15"/>
  <c r="B22" i="14"/>
  <c r="B17" i="13"/>
  <c r="B22" i="12"/>
  <c r="B19" i="11"/>
  <c r="B19" i="10"/>
  <c r="B19" i="9"/>
  <c r="B19" i="8"/>
  <c r="B25" i="7"/>
  <c r="B25" i="6"/>
  <c r="B18" i="5"/>
  <c r="B20" i="4"/>
  <c r="E174" i="2"/>
  <c r="D174" i="2"/>
  <c r="E173" i="2"/>
  <c r="D173" i="2"/>
  <c r="E172" i="2"/>
  <c r="D172" i="2"/>
  <c r="E171" i="2"/>
  <c r="D171" i="2"/>
  <c r="E170" i="2"/>
  <c r="D170" i="2"/>
  <c r="E169" i="2"/>
  <c r="D169" i="2"/>
  <c r="E168" i="2"/>
  <c r="D168" i="2"/>
  <c r="E167" i="2"/>
  <c r="D167"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D104" i="2"/>
  <c r="E103" i="2"/>
  <c r="D103" i="2"/>
  <c r="E102" i="2"/>
  <c r="D102" i="2"/>
  <c r="E101" i="2"/>
  <c r="D101"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<sst xmlns="http://schemas.openxmlformats.org/spreadsheetml/2006/main" count="8822" uniqueCount="547">
  <si>
    <t>Public First Poll for AWS EU (Spain)</t>
  </si>
  <si>
    <t>Fieldwork:</t>
  </si>
  <si>
    <t>23rd Apr - 3rd May 2022</t>
  </si>
  <si>
    <t xml:space="preserve">Interview Method: </t>
  </si>
  <si>
    <t>Online Survey</t>
  </si>
  <si>
    <t>Population represented:</t>
  </si>
  <si>
    <t>Spain adults</t>
  </si>
  <si>
    <t>Sample size:</t>
  </si>
  <si>
    <t>Methodology:</t>
  </si>
  <si>
    <t>All results are weighted using Iterative Proportional Fitting, or 'Raking'. The results are  weighted by interlocking age &amp; gender, region and education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</si>
  <si>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</si>
  <si>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</si>
  <si>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</si>
  <si>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</si>
  <si>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</si>
  <si>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</si>
  <si>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</si>
  <si>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</si>
  <si>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</si>
  <si>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</si>
  <si>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</si>
  <si>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</si>
  <si>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</si>
  <si>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</si>
  <si>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</si>
  <si>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</si>
  <si>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</si>
  <si>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Galicia</t>
  </si>
  <si>
    <t>Asturias</t>
  </si>
  <si>
    <t>Cantabria</t>
  </si>
  <si>
    <t>Basque Country</t>
  </si>
  <si>
    <t>Navarre</t>
  </si>
  <si>
    <t>La Rioja</t>
  </si>
  <si>
    <t>Aragon</t>
  </si>
  <si>
    <t>Community of Madrid</t>
  </si>
  <si>
    <t>Castile and Leon</t>
  </si>
  <si>
    <t>Castilla-La Mancha</t>
  </si>
  <si>
    <t>Extremadura</t>
  </si>
  <si>
    <t>Catalonia</t>
  </si>
  <si>
    <t>Valencian Community</t>
  </si>
  <si>
    <t>Balearic Islands</t>
  </si>
  <si>
    <t>Andalusia</t>
  </si>
  <si>
    <t>Region of Murcia</t>
  </si>
  <si>
    <t>Canary Islands</t>
  </si>
  <si>
    <t>Graduate</t>
  </si>
  <si>
    <t>Non-Graduate</t>
  </si>
  <si>
    <t>Gender</t>
  </si>
  <si>
    <t>Age</t>
  </si>
  <si>
    <t>Region</t>
  </si>
  <si>
    <t>Education</t>
  </si>
  <si>
    <t>Building new roads</t>
  </si>
  <si>
    <t>Adding extra bus routes</t>
  </si>
  <si>
    <t>Building new railways</t>
  </si>
  <si>
    <t>Faster or more reliable Internet</t>
  </si>
  <si>
    <t>Faster or more reliable mobile phone signal</t>
  </si>
  <si>
    <t>Building new airports or runways</t>
  </si>
  <si>
    <t>None of the above</t>
  </si>
  <si>
    <t>If you had to choose, which of the following types of infrastructure investment would prefer your Government to prioritise in your local area?Please select up to three</t>
  </si>
  <si>
    <t>BASE: All Respondents</t>
  </si>
  <si>
    <t>Fieldwork:  23rd Apr - 3rd May 2022</t>
  </si>
  <si>
    <t>Data weighted by interlocking age &amp; gender, region and education to Nationally Representative Proportions</t>
  </si>
  <si>
    <t>Better monitoring of the spread of new diseases</t>
  </si>
  <si>
    <t>Creating smarter, more resilient energy grids</t>
  </si>
  <si>
    <t>Protecting endangered animals</t>
  </si>
  <si>
    <t>New types of computing hardware (e.g. quantum computing)</t>
  </si>
  <si>
    <t>Which, if any, of the following areas would you support your government spending more on research on?Please select all that apply.</t>
  </si>
  <si>
    <t>Health</t>
  </si>
  <si>
    <t>Digital technology</t>
  </si>
  <si>
    <t>Agriculture, forestry &amp; fishing</t>
  </si>
  <si>
    <t>Telecommunications</t>
  </si>
  <si>
    <t>Manufacturing</t>
  </si>
  <si>
    <t>Construction</t>
  </si>
  <si>
    <t>Financial services</t>
  </si>
  <si>
    <t>Media &amp; Entertainment</t>
  </si>
  <si>
    <t>Automotive</t>
  </si>
  <si>
    <t>Retail</t>
  </si>
  <si>
    <t>Other (please specify)</t>
  </si>
  <si>
    <t>Don't Know</t>
  </si>
  <si>
    <t>Which, if any, of the following sectors do you think is most likely to be important to your country’s economy in the next decade?Please select up to three</t>
  </si>
  <si>
    <t>And which would you say have done the best job of innovating in the last decade?Please select up to three</t>
  </si>
  <si>
    <t xml:space="preserve"> Financial services</t>
  </si>
  <si>
    <t xml:space="preserve"> Automotive </t>
  </si>
  <si>
    <t xml:space="preserve"> Digital technology</t>
  </si>
  <si>
    <t>Very well</t>
  </si>
  <si>
    <t>Somewhat well</t>
  </si>
  <si>
    <t>Neither well or badly</t>
  </si>
  <si>
    <t>Somewhat badly</t>
  </si>
  <si>
    <t>Very badly</t>
  </si>
  <si>
    <t>Don't know</t>
  </si>
  <si>
    <t>Grid Summary: Overall, how well do you think your country does in the following sectors?</t>
  </si>
  <si>
    <t>Overall, how well do you think your country does in the following sectors?: Financial services</t>
  </si>
  <si>
    <t xml:space="preserve">Overall, how well do you think your country does in the following sectors?: Automotive </t>
  </si>
  <si>
    <t>Overall, how well do you think your country does in the following sectors?: Digital technology</t>
  </si>
  <si>
    <t>Very confident</t>
  </si>
  <si>
    <t>Somewhat confident</t>
  </si>
  <si>
    <t>Neither confident nor unconfident</t>
  </si>
  <si>
    <t>Somewhat unconfident</t>
  </si>
  <si>
    <t>Very unconfident</t>
  </si>
  <si>
    <t>Total Confident:</t>
  </si>
  <si>
    <t>Total Unconfident:</t>
  </si>
  <si>
    <t>Net:</t>
  </si>
  <si>
    <t xml:space="preserve"> How confident or unconfident are you in your Government’s ability to grow its digital technology sector in the next five years?</t>
  </si>
  <si>
    <t>I would like innovation or change in digital technology to be faster</t>
  </si>
  <si>
    <t>I think the current pace of innovation or change in digital technology is about right</t>
  </si>
  <si>
    <t>I would like innovation or change in digital technology to be slower</t>
  </si>
  <si>
    <t xml:space="preserve"> Which of the following is closest to your view?</t>
  </si>
  <si>
    <t>A smartphone (eg iPhone, Android)</t>
  </si>
  <si>
    <t>A desktop or laptop computer</t>
  </si>
  <si>
    <t>A tablet computer (eg iPad)</t>
  </si>
  <si>
    <t>A games console (eg Sony PlayStation, Microsoft Xbox, Nintendo Switch)</t>
  </si>
  <si>
    <t>A smart watch (eg Apple Watch, FitBit)</t>
  </si>
  <si>
    <t>A smart speaker (eg Amazon Echo, Google Home)</t>
  </si>
  <si>
    <t>A VR headset (eg Meta Quest)</t>
  </si>
  <si>
    <t>Other (Please Specify)</t>
  </si>
  <si>
    <t>Which, if any, of the following technologies do you use regularly?Please select all that apply</t>
  </si>
  <si>
    <t>Yes, I tend to be a relatively early adopter of new technologies</t>
  </si>
  <si>
    <t>I tend to adopt new technology around the same time as the average person</t>
  </si>
  <si>
    <t>No, I tend to be a relatively late adopter of new technologies</t>
  </si>
  <si>
    <t xml:space="preserve"> Compared to the average person in your country, would you say that you are an early adopter of new technology?</t>
  </si>
  <si>
    <t>Social media</t>
  </si>
  <si>
    <t>Search engine</t>
  </si>
  <si>
    <t>Banking app or website</t>
  </si>
  <si>
    <t>Online shop</t>
  </si>
  <si>
    <t>Text messaging</t>
  </si>
  <si>
    <t>Mapping</t>
  </si>
  <si>
    <t>Documents</t>
  </si>
  <si>
    <t>Video streaming</t>
  </si>
  <si>
    <t>Music streaming</t>
  </si>
  <si>
    <t>Computer games</t>
  </si>
  <si>
    <t>Spreadsheets</t>
  </si>
  <si>
    <t>Video chat</t>
  </si>
  <si>
    <t>Blockchain and/or cryptocurrency</t>
  </si>
  <si>
    <t>An Integrated Development Environment</t>
  </si>
  <si>
    <t>Which, if any, of the following types of apps or websites do you use regularly?Please select all that apply</t>
  </si>
  <si>
    <t xml:space="preserve"> At home</t>
  </si>
  <si>
    <t xml:space="preserve"> At work</t>
  </si>
  <si>
    <t xml:space="preserve"> While travelling</t>
  </si>
  <si>
    <t>Very satisfied</t>
  </si>
  <si>
    <t>Somewhat satisfied</t>
  </si>
  <si>
    <t>Neither satisfied nor unsatisfied</t>
  </si>
  <si>
    <t>Somewhat unsatisfied</t>
  </si>
  <si>
    <t>Very unsatisfied</t>
  </si>
  <si>
    <t>Total Satisfied:</t>
  </si>
  <si>
    <t>Total Unsatisfied:</t>
  </si>
  <si>
    <t>Grid Summary: Overall, how satisfied or unsatisfied are you with the speed and reliability of your Internet connection in the following locations?</t>
  </si>
  <si>
    <t>Overall, how satisfied or unsatisfied are you with the speed and reliability of your Internet connection in the following locations?: At home</t>
  </si>
  <si>
    <t>Overall, how satisfied or unsatisfied are you with the speed and reliability of your Internet connection in the following locations?: While travelling</t>
  </si>
  <si>
    <t>Overall, how satisfied or unsatisfied are you with the speed and reliability of your Internet connection in the following locations?: At work</t>
  </si>
  <si>
    <t>Check your bank balance</t>
  </si>
  <si>
    <t>Buy a product or service online</t>
  </si>
  <si>
    <t>Have a video chat with friends or relatives</t>
  </si>
  <si>
    <t>Book a medical appointment</t>
  </si>
  <si>
    <t>Watch a film or TV show</t>
  </si>
  <si>
    <t>Research a hobby or personal interest</t>
  </si>
  <si>
    <t>Comparison shop between two products or services</t>
  </si>
  <si>
    <t>Pay your taxes</t>
  </si>
  <si>
    <t>Track your exercise</t>
  </si>
  <si>
    <t>Track your health</t>
  </si>
  <si>
    <t>Look for a job</t>
  </si>
  <si>
    <t>Research a new skill for your career</t>
  </si>
  <si>
    <t>Find someone new to date</t>
  </si>
  <si>
    <t>Which, if any, of the following activities have you used a website or app to do in the last year?Please select all that apply</t>
  </si>
  <si>
    <t>And which, if any, of the same list activities did you use a website or app to do for the first time in the last two years?Please select all that apply</t>
  </si>
  <si>
    <t>Not applicable - I don’t use computers for my job, or never run into problems with knowing what to do on computers</t>
  </si>
  <si>
    <t>Less than 5 minutes a day</t>
  </si>
  <si>
    <t>5 - 15 minutes a day</t>
  </si>
  <si>
    <t>16 - 30 minutes a day</t>
  </si>
  <si>
    <t>31 - 60 minutes a day</t>
  </si>
  <si>
    <t>More than an hour each day</t>
  </si>
  <si>
    <t>Don’t Know</t>
  </si>
  <si>
    <t xml:space="preserve"> How much time do you spend on an average working day working out to do something which you at first didn’t know how to do on the computer?For example, working out how to correctly format a file, share a link to a video call, or write a spreadsheet formula.</t>
  </si>
  <si>
    <t xml:space="preserve"> Send an email</t>
  </si>
  <si>
    <t xml:space="preserve"> Book an appointment with a doctor</t>
  </si>
  <si>
    <t xml:space="preserve"> Research a topic</t>
  </si>
  <si>
    <t xml:space="preserve"> Find a good price for a product online</t>
  </si>
  <si>
    <t xml:space="preserve"> Save a document</t>
  </si>
  <si>
    <t xml:space="preserve"> Schedule a video meeting</t>
  </si>
  <si>
    <t xml:space="preserve"> Edit a photo</t>
  </si>
  <si>
    <t xml:space="preserve"> Tracking changes in a document</t>
  </si>
  <si>
    <t xml:space="preserve"> Create a spreadsheet to track your budget</t>
  </si>
  <si>
    <t xml:space="preserve"> Use two-factor authentication</t>
  </si>
  <si>
    <t xml:space="preserve"> Post something on social media</t>
  </si>
  <si>
    <t xml:space="preserve"> Edit a video</t>
  </si>
  <si>
    <t xml:space="preserve"> Share a file online</t>
  </si>
  <si>
    <t xml:space="preserve"> Analyse a large dataset that wouldn’t fit into a spreadsheet</t>
  </si>
  <si>
    <t xml:space="preserve"> Program a small application</t>
  </si>
  <si>
    <t xml:space="preserve"> Build a machine learning model</t>
  </si>
  <si>
    <t xml:space="preserve"> Create your own website</t>
  </si>
  <si>
    <t>Neither confident or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</si>
  <si>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</si>
  <si>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</si>
  <si>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</si>
  <si>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</si>
  <si>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</si>
  <si>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</si>
  <si>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</si>
  <si>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</si>
  <si>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</si>
  <si>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</si>
  <si>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</si>
  <si>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</si>
  <si>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</si>
  <si>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How confident or unconfident would you be that you could perform the following digital activities?: Book an appointment with a doctor</t>
  </si>
  <si>
    <t>How confident or unconfident would you be that you could perform the following digital activities?: Schedule a video meeting</t>
  </si>
  <si>
    <t>How confident or unconfident would you be that you could perform the following digital activities?: Use two-factor authentication</t>
  </si>
  <si>
    <t>How confident or unconfident would you be that you could perform the following digital activities?: Edit a video</t>
  </si>
  <si>
    <t>How confident or unconfident would you be that you could perform the following digital activities?: Analyse a large dataset that wouldn’t fit into a spreadsheet</t>
  </si>
  <si>
    <t xml:space="preserve"> Copied or moved files or folders</t>
  </si>
  <si>
    <t xml:space="preserve"> Saved files on Internet storage space</t>
  </si>
  <si>
    <t xml:space="preserve"> Obtained information from public authorities/services' websites</t>
  </si>
  <si>
    <t xml:space="preserve"> Finding information about goods or services</t>
  </si>
  <si>
    <t xml:space="preserve"> Seeking health-related information</t>
  </si>
  <si>
    <t xml:space="preserve"> Sending/receiving emails</t>
  </si>
  <si>
    <t xml:space="preserve"> Participating in social networks</t>
  </si>
  <si>
    <t xml:space="preserve"> Telephoning/video calls over the internet</t>
  </si>
  <si>
    <t xml:space="preserve"> Uploading self-created content to any website to be shared</t>
  </si>
  <si>
    <t xml:space="preserve"> Transferring files between computers or other devices</t>
  </si>
  <si>
    <t xml:space="preserve"> Installing software and applications (apps)</t>
  </si>
  <si>
    <t xml:space="preserve"> Changing settings of any software, including operational system or security programs</t>
  </si>
  <si>
    <t xml:space="preserve"> Online purchases</t>
  </si>
  <si>
    <t xml:space="preserve"> Selling online</t>
  </si>
  <si>
    <t xml:space="preserve"> Used online learning resources</t>
  </si>
  <si>
    <t xml:space="preserve"> Internet banking</t>
  </si>
  <si>
    <t xml:space="preserve"> Used word processing software</t>
  </si>
  <si>
    <t xml:space="preserve"> Used spreadsheet software</t>
  </si>
  <si>
    <t xml:space="preserve"> Used software to edit photos, video or audio files</t>
  </si>
  <si>
    <t xml:space="preserve"> Created presentation or document integrating text, pictures, tables or charts</t>
  </si>
  <si>
    <t xml:space="preserve"> Used advanced functions of spreadsheet to organise and analyse data (sorting, filtering, using formulas, creating charts)</t>
  </si>
  <si>
    <t xml:space="preserve"> Have written a code in a programming language</t>
  </si>
  <si>
    <t>No, have not done in last three months</t>
  </si>
  <si>
    <t>Yes, have done in last three months</t>
  </si>
  <si>
    <t>Don’t know</t>
  </si>
  <si>
    <t>Grid Summary: In the last three months, have you used the Internet or a software to do any of the following?</t>
  </si>
  <si>
    <t>In the last three months, have you used the Internet or a software to do any of the following?: Copied or moved files or folders</t>
  </si>
  <si>
    <t>In the last three months, have you used the Internet or a software to do any of the following?: Saved files on Internet storage space</t>
  </si>
  <si>
    <t>In the last three months, have you used the Internet or a software to do any of the following?: Obtained information from public authorities/services' websites</t>
  </si>
  <si>
    <t>In the last three months, have you used the Internet or a software to do any of the following?: Finding information about goods or services</t>
  </si>
  <si>
    <t>In the last three months, have you used the Internet or a software to do any of the following?: Seeking health-related information</t>
  </si>
  <si>
    <t>In the last three months, have you used the Internet or a software to do any of the following?: Sending/receiving emails</t>
  </si>
  <si>
    <t>In the last three months, have you used the Internet or a software to do any of the following?: Participating in social networks</t>
  </si>
  <si>
    <t>In the last three months, have you used the Internet or a software to do any of the following?: Telephoning/video calls over the internet</t>
  </si>
  <si>
    <t>In the last three months, have you used the Internet or a software to do any of the following?: Uploading self-created content to any website to be shared</t>
  </si>
  <si>
    <t>In the last three months, have you used the Internet or a software to do any of the following?: Transferring files between computers or other devices</t>
  </si>
  <si>
    <t>In the last three months, have you used the Internet or a software to do any of the following?: Installing software and applications (apps)</t>
  </si>
  <si>
    <t>In the last three months, have you used the Internet or a software to do any of the following?: Changing settings of any software, including operational system or security programs</t>
  </si>
  <si>
    <t>In the last three months, have you used the Internet or a software to do any of the following?: Online purchases</t>
  </si>
  <si>
    <t>In the last three months, have you used the Internet or a software to do any of the following?: Selling online</t>
  </si>
  <si>
    <t>In the last three months, have you used the Internet or a software to do any of the following?: Used online learning resources</t>
  </si>
  <si>
    <t>In the last three months, have you used the Internet or a software to do any of the following?: Internet banking</t>
  </si>
  <si>
    <t>In the last three months, have you used the Internet or a software to do any of the following?: Used word processing software</t>
  </si>
  <si>
    <t>In the last three months, have you used the Internet or a software to do any of the following?: Used spreadsheet software</t>
  </si>
  <si>
    <t>In the last three months, have you used the Internet or a software to do any of the following?: Used software to edit photos, video or audio files</t>
  </si>
  <si>
    <t>In the last three months, have you used the Internet or a software to do any of the following?: Created presentation or document integrating text, pictures, tables or charts</t>
  </si>
  <si>
    <t>In the last three months, have you used the Internet or a software to do any of the following?: Used advanced functions of spreadsheet to organise and analyse data (sorting, filtering, using formulas, creating charts)</t>
  </si>
  <si>
    <t>In the last three months, have you used the Internet or a software to do any of the following?: Have written a code in a programming language</t>
  </si>
  <si>
    <t>Your own independent research (i.e. Google)</t>
  </si>
  <si>
    <t>Trial and error</t>
  </si>
  <si>
    <t>From a friend or family member</t>
  </si>
  <si>
    <t>Free online class</t>
  </si>
  <si>
    <t>School IT classes</t>
  </si>
  <si>
    <t>University IT classes</t>
  </si>
  <si>
    <t>Online class, paid for by your company</t>
  </si>
  <si>
    <t>Online class, paid for by yourself</t>
  </si>
  <si>
    <t>Where did you learn the majority of your own digital skills?Please select all that apply</t>
  </si>
  <si>
    <t>Good email etiquette</t>
  </si>
  <si>
    <t>Backing up your data</t>
  </si>
  <si>
    <t>Researching a topic online</t>
  </si>
  <si>
    <t>Share a document online</t>
  </si>
  <si>
    <t>Creating a basic spreadsheet</t>
  </si>
  <si>
    <t>Tracking changes in a document</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</si>
  <si>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</si>
  <si>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</si>
  <si>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</si>
  <si>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</si>
  <si>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</si>
  <si>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</si>
  <si>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 xml:space="preserve"> Share a document online</t>
  </si>
  <si>
    <t xml:space="preserve"> Researching a topic online</t>
  </si>
  <si>
    <t xml:space="preserve"> Creating a basic spreadsheet</t>
  </si>
  <si>
    <t xml:space="preserve"> Backing up their data</t>
  </si>
  <si>
    <t xml:space="preserve"> Posting responsibly on social media</t>
  </si>
  <si>
    <t xml:space="preserve"> Learning how to program</t>
  </si>
  <si>
    <t xml:space="preserve"> Create their own website</t>
  </si>
  <si>
    <t>Very important</t>
  </si>
  <si>
    <t>Somewhat important</t>
  </si>
  <si>
    <t>Neither important nor unimportant</t>
  </si>
  <si>
    <t>Somewhat unimportant</t>
  </si>
  <si>
    <t>Very unimportant</t>
  </si>
  <si>
    <t>Total Important:</t>
  </si>
  <si>
    <t>Total Unimportant:</t>
  </si>
  <si>
    <t>Grid Summary: How important or unimportant is it to you that your child/children learn the following digital skills in school?</t>
  </si>
  <si>
    <t>0</t>
  </si>
  <si>
    <t>*</t>
  </si>
  <si>
    <t>How important or unimportant is it to you that your child/children learn the following digital skills in school?: Share a document online</t>
  </si>
  <si>
    <t>How important or unimportant is it to you that your child/children learn the following digital skills in school?: Tracking changes in a document</t>
  </si>
  <si>
    <t>How important or unimportant is it to you that your child/children learn the following digital skills in school?: Posting responsibly on social media</t>
  </si>
  <si>
    <t>How important or unimportant is it to you that your child/children learn the following digital skills in school?: Researching a topic online</t>
  </si>
  <si>
    <t>How important or unimportant is it to you that your child/children learn the following digital skills in school?: Backing up their data</t>
  </si>
  <si>
    <t>How important or unimportant is it to you that your child/children learn the following digital skills in school?: Creating a basic spreadsheet</t>
  </si>
  <si>
    <t>How important or unimportant is it to you that your child/children learn the following digital skills in school?: Learning how to program</t>
  </si>
  <si>
    <t>How important or unimportant is it to you that your child/children learn the following digital skills in school?: Create their own website</t>
  </si>
  <si>
    <t>How important or unimportant is it to you that your child/children learn the following digital skills in school?: Build a machine learning model</t>
  </si>
  <si>
    <t xml:space="preserve"> Features offered by the service</t>
  </si>
  <si>
    <t xml:space="preserve"> Price</t>
  </si>
  <si>
    <t xml:space="preserve"> How easy the service is to use</t>
  </si>
  <si>
    <t xml:space="preserve"> Ensuring data privacy</t>
  </si>
  <si>
    <t xml:space="preserve"> Low carbon footprint</t>
  </si>
  <si>
    <t>Neither important or unimportant</t>
  </si>
  <si>
    <t>Grid Summary: When choosing a digital product or service, how important or unimportant do the following features of the service tend to be?</t>
  </si>
  <si>
    <t>When choosing a digital product or service, how important or unimportant do the following features of the service tend to be?: Price</t>
  </si>
  <si>
    <t>When choosing a digital product or service, how important or unimportant do the following features of the service tend to be?: How easy the service is to use</t>
  </si>
  <si>
    <t>When choosing a digital product or service, how important or unimportant do the following features of the service tend to be?: Features offered by the service</t>
  </si>
  <si>
    <t>When choosing a digital product or service, how important or unimportant do the following features of the service tend to be?: Ensuring data privacy</t>
  </si>
  <si>
    <t>When choosing a digital product or service, how important or unimportant do the following features of the service tend to be?: Low carbon footprint</t>
  </si>
  <si>
    <t>Desk or office based job</t>
  </si>
  <si>
    <t>In a factory, warehouse or construction job</t>
  </si>
  <si>
    <t>In a shop, restaurant, hotel or hospitality venue</t>
  </si>
  <si>
    <t>In a school, hospital or other public service</t>
  </si>
  <si>
    <t>In transport or logistics</t>
  </si>
  <si>
    <t>Other</t>
  </si>
  <si>
    <t xml:space="preserve"> Which, if any, of the following descriptions best matches your current work?</t>
  </si>
  <si>
    <t xml:space="preserve"> Smartphone</t>
  </si>
  <si>
    <t xml:space="preserve"> Web browser</t>
  </si>
  <si>
    <t xml:space="preserve"> Text messaging</t>
  </si>
  <si>
    <t xml:space="preserve"> Social media</t>
  </si>
  <si>
    <t xml:space="preserve"> Video chat</t>
  </si>
  <si>
    <t xml:space="preserve"> Documents</t>
  </si>
  <si>
    <t xml:space="preserve"> Spreadsheets</t>
  </si>
  <si>
    <t xml:space="preserve"> Programming</t>
  </si>
  <si>
    <t xml:space="preserve"> AI / Machine Learning</t>
  </si>
  <si>
    <t>Essential - could not do my job without it</t>
  </si>
  <si>
    <t>Not that important</t>
  </si>
  <si>
    <t>Don’t use this</t>
  </si>
  <si>
    <t>Don’t know what this is</t>
  </si>
  <si>
    <t>Grid Summary: How important or unimportant are the following technologies to you personally in getting your job done?</t>
  </si>
  <si>
    <t>How important or unimportant are the following technologies to you personally in getting your job done?: Smartphone</t>
  </si>
  <si>
    <t>How important or unimportant are the following technologies to you personally in getting your job done?: Web browser</t>
  </si>
  <si>
    <t>How important or unimportant are the following technologies to you personally in getting your job done?: Text messaging</t>
  </si>
  <si>
    <t>How important or unimportant are the following technologies to you personally in getting your job done?: Social media</t>
  </si>
  <si>
    <t>How important or unimportant are the following technologies to you personally in getting your job done?: Video chat</t>
  </si>
  <si>
    <t>How important or unimportant are the following technologies to you personally in getting your job done?: Documents</t>
  </si>
  <si>
    <t>How important or unimportant are the following technologies to you personally in getting your job done?: Spreadsheets</t>
  </si>
  <si>
    <t>How important or unimportant are the following technologies to you personally in getting your job done?: Programming</t>
  </si>
  <si>
    <t>How important or unimportant are the following technologies to you personally in getting your job done?: AI / Machine Learning</t>
  </si>
  <si>
    <t xml:space="preserve"> Online documents or spreadsheets</t>
  </si>
  <si>
    <t xml:space="preserve"> Instant or messaging</t>
  </si>
  <si>
    <t>Grid Summary: And how important or unimportant are the following online tools to getting your job done?</t>
  </si>
  <si>
    <t>And how important or unimportant are the following online tools to getting your job done?: Online documents or spreadsheets</t>
  </si>
  <si>
    <t>And how important or unimportant are the following online tools to getting your job done?: Instant or messaging</t>
  </si>
  <si>
    <t>And how important or unimportant are the following online tools to getting your job done?: Video chat</t>
  </si>
  <si>
    <t xml:space="preserve"> Lack of digital skills</t>
  </si>
  <si>
    <t xml:space="preserve"> Gaps in employment</t>
  </si>
  <si>
    <t xml:space="preserve"> Lack of formal education (e.g. university degree)</t>
  </si>
  <si>
    <t xml:space="preserve"> Caring responsibilities</t>
  </si>
  <si>
    <t xml:space="preserve"> Lack of transportation (e.g. not having access to a car)</t>
  </si>
  <si>
    <t xml:space="preserve"> Lack of experience</t>
  </si>
  <si>
    <t>This is a significant barrier to me</t>
  </si>
  <si>
    <t>This is somewhat of a barrier to me</t>
  </si>
  <si>
    <t>This is not really a barrier to me</t>
  </si>
  <si>
    <t>This is not at all a barrier to me</t>
  </si>
  <si>
    <t>Grid Summary: To what extent are the following preventing you, or not, from getting a better paid job?</t>
  </si>
  <si>
    <t>To what extent are the following preventing you, or not, from getting a better paid job?: Lack of digital skills</t>
  </si>
  <si>
    <t>To what extent are the following preventing you, or not, from getting a better paid job?: Gaps in employment</t>
  </si>
  <si>
    <t>To what extent are the following preventing you, or not, from getting a better paid job?: Lack of formal education (e.g. university degree)</t>
  </si>
  <si>
    <t>To what extent are the following preventing you, or not, from getting a better paid job?: Caring responsibilities</t>
  </si>
  <si>
    <t>To what extent are the following preventing you, or not, from getting a better paid job?: Lack of transportation (e.g. not having access to a car)</t>
  </si>
  <si>
    <t>To what extent are the following preventing you, or not, from getting a better paid job?: Lack of experience</t>
  </si>
  <si>
    <t>Working full-time at your place of work</t>
  </si>
  <si>
    <t>Working full-time from your home or another remote location (eg coffee shop, co-working space)</t>
  </si>
  <si>
    <t>Working a mixture of your place of work and at home (eg working hybridly)</t>
  </si>
  <si>
    <t xml:space="preserve"> Which of the following best describes the way you currently work?</t>
  </si>
  <si>
    <t>Yes - am going to work from home permanently, or for the foreseeable future</t>
  </si>
  <si>
    <t>No - this is just for the short term</t>
  </si>
  <si>
    <t xml:space="preserve"> You said that you are currently working from home. Do you currently expect to continue to work from home for the foreseeable future?</t>
  </si>
  <si>
    <t>I cannot access some digital tools or apps that are important for my job</t>
  </si>
  <si>
    <t>I cannot access some digital tools or apps, but they are not that important</t>
  </si>
  <si>
    <t>I can access all the same digital tools and apps</t>
  </si>
  <si>
    <t xml:space="preserve"> When you work from home, are there any digital tools or apps that you normally use at your company’s main place of work that you are not able to access? </t>
  </si>
  <si>
    <t>Pay your taxes or a fine</t>
  </si>
  <si>
    <t>Have a medical consultation</t>
  </si>
  <si>
    <t>Accessing medical records</t>
  </si>
  <si>
    <t>Prove your identity</t>
  </si>
  <si>
    <t>Apply for benefits</t>
  </si>
  <si>
    <t>Renew a passport or driving licence</t>
  </si>
  <si>
    <t>None</t>
  </si>
  <si>
    <t>Vote in an election</t>
  </si>
  <si>
    <t>Which government related activities have you used a website or app for?Please select all that apply</t>
  </si>
  <si>
    <t>And which do you think you would be comfortable using a website or app for?Please select all that apply</t>
  </si>
  <si>
    <t>Very easy</t>
  </si>
  <si>
    <t>Somewhat easy</t>
  </si>
  <si>
    <t>Neither easy or difficult</t>
  </si>
  <si>
    <t>Somewhat difficult</t>
  </si>
  <si>
    <t>Very difficult</t>
  </si>
  <si>
    <t>Total Easy:</t>
  </si>
  <si>
    <t>Total Difficult:</t>
  </si>
  <si>
    <t xml:space="preserve"> Overall, how easy or difficult do you find it to use your government’s websites or apps?</t>
  </si>
  <si>
    <t xml:space="preserve"> If you were trying to find information or a service from your government’s website or app, how confident or unconfident are you that you could find it?</t>
  </si>
  <si>
    <t xml:space="preserve"> Pay your taxes or a fine</t>
  </si>
  <si>
    <t xml:space="preserve"> Apply for benefits</t>
  </si>
  <si>
    <t xml:space="preserve"> Book a medical appointment</t>
  </si>
  <si>
    <t xml:space="preserve"> Have a medical consultation</t>
  </si>
  <si>
    <t xml:space="preserve"> Prove your identity</t>
  </si>
  <si>
    <t xml:space="preserve"> Accessing medical records</t>
  </si>
  <si>
    <t xml:space="preserve"> Renew a passport or driving licence</t>
  </si>
  <si>
    <t xml:space="preserve"> Vote in an election</t>
  </si>
  <si>
    <t>Very helpful</t>
  </si>
  <si>
    <t>Somewhat helpful</t>
  </si>
  <si>
    <t>Neither helpful or unhelpful</t>
  </si>
  <si>
    <t>Somewhat unhelpful</t>
  </si>
  <si>
    <t>Very unhelpful</t>
  </si>
  <si>
    <t>Grid Summary: You said you had used a government website or app to do the following activities. How helpful or unhelpful did you find it?</t>
  </si>
  <si>
    <t>You said you had used a government website or app to do the following activities. How helpful or unhelpful did you find it?: Pay your taxes or a fine</t>
  </si>
  <si>
    <t>You said you had used a government website or app to do the following activities. How helpful or unhelpful did you find it?: Apply for benefits</t>
  </si>
  <si>
    <t>You said you had used a government website or app to do the following activities. How helpful or unhelpful did you find it?: Book a medical appointment</t>
  </si>
  <si>
    <t>You said you had used a government website or app to do the following activities. How helpful or unhelpful did you find it?: Have a medical consultation</t>
  </si>
  <si>
    <t>You said you had used a government website or app to do the following activities. How helpful or unhelpful did you find it?: Prove your identity</t>
  </si>
  <si>
    <t>You said you had used a government website or app to do the following activities. How helpful or unhelpful did you find it?: Accessing medical records</t>
  </si>
  <si>
    <t>You said you had used a government website or app to do the following activities. How helpful or unhelpful did you find it?: Renew a passport or driving licence</t>
  </si>
  <si>
    <t>You said you had used a government website or app to do the following activities. How helpful or unhelpful did you find it?: Vote in an election</t>
  </si>
  <si>
    <t>There is significantly more my Government could do to make it easier to access public services through digital technology</t>
  </si>
  <si>
    <t>I can already access the most important public services through digital technology</t>
  </si>
  <si>
    <t>Very good</t>
  </si>
  <si>
    <t>Somewhat good</t>
  </si>
  <si>
    <t>Neither good or bad</t>
  </si>
  <si>
    <t>Somewhat bad</t>
  </si>
  <si>
    <t>Very bad</t>
  </si>
  <si>
    <t xml:space="preserve"> Overall, how good or bad a job do you think your Government and public services do at taking advantage of digital technology?</t>
  </si>
  <si>
    <t xml:space="preserve"> Electric cars</t>
  </si>
  <si>
    <t xml:space="preserve"> Self-driving taxis</t>
  </si>
  <si>
    <t xml:space="preserve"> Self-driving personal cars</t>
  </si>
  <si>
    <t xml:space="preserve"> The Metaverse</t>
  </si>
  <si>
    <t xml:space="preserve"> Advanced virtual reality headsets</t>
  </si>
  <si>
    <t xml:space="preserve"> Household robots</t>
  </si>
  <si>
    <t xml:space="preserve"> Drone delivery</t>
  </si>
  <si>
    <t xml:space="preserve"> Augmented reality headsets</t>
  </si>
  <si>
    <t xml:space="preserve"> Artificial Intelligence assistants at work</t>
  </si>
  <si>
    <t xml:space="preserve"> Artificial Intelligence medical diagnosis</t>
  </si>
  <si>
    <t xml:space="preserve"> Artificial Intelligence checkouts at shops (“just walk out”)</t>
  </si>
  <si>
    <t xml:space="preserve"> Blockchain (eg cryptocurrency, NFTs etc)</t>
  </si>
  <si>
    <t xml:space="preserve"> 6G</t>
  </si>
  <si>
    <t>I am very familiar with this potential technology</t>
  </si>
  <si>
    <t>I am somewhat familiar with this potential technology</t>
  </si>
  <si>
    <t>I am not very familiar with this technology</t>
  </si>
  <si>
    <t>I do not know what this</t>
  </si>
  <si>
    <t>Grid Summary: For each of the below technologies, please indicate how familiar you are with the technology</t>
  </si>
  <si>
    <t>For each of the below technologies, please indicate how familiar you are with the technology: Electric cars</t>
  </si>
  <si>
    <t>For each of the below technologies, please indicate how familiar you are with the technology: Self-driving taxis</t>
  </si>
  <si>
    <t>For each of the below technologies, please indicate how familiar you are with the technology: Self-driving personal cars</t>
  </si>
  <si>
    <t>For each of the below technologies, please indicate how familiar you are with the technology: The Metaverse</t>
  </si>
  <si>
    <t>For each of the below technologies, please indicate how familiar you are with the technology: Advanced virtual reality headsets</t>
  </si>
  <si>
    <t>For each of the below technologies, please indicate how familiar you are with the technology: Household robots</t>
  </si>
  <si>
    <t>For each of the below technologies, please indicate how familiar you are with the technology: Drone delivery</t>
  </si>
  <si>
    <t>For each of the below technologies, please indicate how familiar you are with the technology: Augmented reality headsets</t>
  </si>
  <si>
    <t>For each of the below technologies, please indicate how familiar you are with the technology: Artificial Intelligence assistants at work</t>
  </si>
  <si>
    <t>For each of the below technologies, please indicate how familiar you are with the technology: Artificial Intelligence medical diagnosis</t>
  </si>
  <si>
    <t>For each of the below technologies, please indicate how familiar you are with the technology: Artificial Intelligence checkouts at shops (“just walk out”)</t>
  </si>
  <si>
    <t>For each of the below technologies, please indicate how familiar you are with the technology: Blockchain (eg cryptocurrency, NFTs etc)</t>
  </si>
  <si>
    <t>For each of the below technologies, please indicate how familiar you are with the technology: 6G</t>
  </si>
  <si>
    <t>I am very comfortable with this potential technology</t>
  </si>
  <si>
    <t>I am somewhat comfortable with this potential technology</t>
  </si>
  <si>
    <t>I am not very comfortable with this technology</t>
  </si>
  <si>
    <t>Grid Summary: For each of the below technologies, please indicate how comfortable you are with the technology</t>
  </si>
  <si>
    <t>For each of the below technologies, please indicate how comfortable you are with the technology: Electric cars</t>
  </si>
  <si>
    <t>For each of the below technologies, please indicate how comfortable you are with the technology: Self-driving taxis</t>
  </si>
  <si>
    <t>For each of the below technologies, please indicate how comfortable you are with the technology: Self-driving personal cars</t>
  </si>
  <si>
    <t>For each of the below technologies, please indicate how comfortable you are with the technology: The Metaverse</t>
  </si>
  <si>
    <t>For each of the below technologies, please indicate how comfortable you are with the technology: Advanced virtual reality headsets</t>
  </si>
  <si>
    <t>For each of the below technologies, please indicate how comfortable you are with the technology: Augmented reality headsets</t>
  </si>
  <si>
    <t>For each of the below technologies, please indicate how comfortable you are with the technology: Artificial Intelligence assistants at work</t>
  </si>
  <si>
    <t>For each of the below technologies, please indicate how comfortable you are with the technology: Artificial Intelligence medical diagnosis</t>
  </si>
  <si>
    <t>For each of the below technologies, please indicate how comfortable you are with the technology: Artificial Intelligence checkouts at shops (“just walk out”)</t>
  </si>
  <si>
    <t>For each of the below technologies, please indicate how comfortable you are with the technology: Blockchain (eg cryptocurrency, NFTs etc)</t>
  </si>
  <si>
    <t>For each of the below technologies, please indicate how comfortable you are with the technology: Household robots</t>
  </si>
  <si>
    <t>For each of the below technologies, please indicate how comfortable you are with the technology: Drone delivery</t>
  </si>
  <si>
    <t>For each of the below technologies, please indicate how comfortable you are with the technology: 6G</t>
  </si>
  <si>
    <t>Electric cars</t>
  </si>
  <si>
    <t>Household robots</t>
  </si>
  <si>
    <t>6G</t>
  </si>
  <si>
    <t>Artificial Intelligence checkouts at shops (“just walk out”)</t>
  </si>
  <si>
    <t>Artificial Intelligence medical diagnosis</t>
  </si>
  <si>
    <t>Drone delivery</t>
  </si>
  <si>
    <t>Augmented reality headsets</t>
  </si>
  <si>
    <t>Advanced virtual reality headsets</t>
  </si>
  <si>
    <t>Self-driving cars</t>
  </si>
  <si>
    <t>Artificial Intelligence assistants at work</t>
  </si>
  <si>
    <t>The Metaverse</t>
  </si>
  <si>
    <t>Blockchain (eg cryptocurrency, NFTs etc)</t>
  </si>
  <si>
    <t>Which of these technologies, if any, would you be likely to use in the next decade?Please select all that apply</t>
  </si>
  <si>
    <t>Virtual reality headsets</t>
  </si>
  <si>
    <t>And which of these technologies, if any, do you think could make a significant difference to your everyday life?Please select all that apply</t>
  </si>
  <si>
    <t xml:space="preserve"> We should do more to help people learn basic digital skills</t>
  </si>
  <si>
    <t xml:space="preserve"> It is difficult for a modern economy to prosper without a strong digital technology sector</t>
  </si>
  <si>
    <t xml:space="preserve"> I would like to have learned more about computing and digital technology when I was at school</t>
  </si>
  <si>
    <t xml:space="preserve"> Europe’s technology sector is falling behind other countries or regions</t>
  </si>
  <si>
    <t xml:space="preserve"> My country is a digital frontrunner when compared to other European countries</t>
  </si>
  <si>
    <t>Strongly agree</t>
  </si>
  <si>
    <t>Somewhat agree</t>
  </si>
  <si>
    <t>Neither agree or disagree</t>
  </si>
  <si>
    <t>Somewhat disagree</t>
  </si>
  <si>
    <t>Strongly disagree</t>
  </si>
  <si>
    <t>Total Agree:</t>
  </si>
  <si>
    <t>Total Disagree:</t>
  </si>
  <si>
    <t>Grid Summary: Do you tend to agree or disagree with the following?</t>
  </si>
  <si>
    <t>Do you tend to agree or disagree with the following?: It is difficult for a modern economy to prosper without a strong digital technology sector</t>
  </si>
  <si>
    <t>Do you tend to agree or disagree with the following?: Europe’s technology sector is falling behind other countries or regions</t>
  </si>
  <si>
    <t>Do you tend to agree or disagree with the following?: We should do more to help people learn basic digital skills</t>
  </si>
  <si>
    <t>Do you tend to agree or disagree with the following?: I would like to have learned more about computing and digital technology when I was at school</t>
  </si>
  <si>
    <t>Do you tend to agree or disagree with the following?: My country is a digital frontrunner when compared to other European countries</t>
  </si>
  <si>
    <t xml:space="preserve"> Overall, how confident or unconfident are you in keeping your personal digital data secure?</t>
  </si>
  <si>
    <t xml:space="preserve"> Hosted by your government</t>
  </si>
  <si>
    <t xml:space="preserve"> Hosted in the on premises computers of a company from your country</t>
  </si>
  <si>
    <t xml:space="preserve"> Hosted in a data centre in your country owned by an international company</t>
  </si>
  <si>
    <t xml:space="preserve"> Hosted in a data centre in another country</t>
  </si>
  <si>
    <t>Strongly trust</t>
  </si>
  <si>
    <t>Somewhat trust</t>
  </si>
  <si>
    <t>Neither trust or distrust</t>
  </si>
  <si>
    <t>Somewhat distrust</t>
  </si>
  <si>
    <t>Strongly distrust</t>
  </si>
  <si>
    <t>Grid Summary: To what extent, if at all, would you trust your personal digital data to be secure in the following circumstances?</t>
  </si>
  <si>
    <t>To what extent, if at all, would you trust your personal digital data to be secure in the following circumstances?: Hosted by your government</t>
  </si>
  <si>
    <t>To what extent, if at all, would you trust your personal digital data to be secure in the following circumstances?: Hosted in the on premises computers of a company from your country</t>
  </si>
  <si>
    <t>To what extent, if at all, would you trust your personal digital data to be secure in the following circumstances?: Hosted in a data centre in your country owned by an international company</t>
  </si>
  <si>
    <t>To what extent, if at all, would you trust your personal digital data to be secure in the following circumstances?: Hosted in a data centre in another country</t>
  </si>
  <si>
    <t>Having strong laws</t>
  </si>
  <si>
    <t>Using the best technology</t>
  </si>
  <si>
    <t>Education and advice on best practice</t>
  </si>
  <si>
    <t>Ensuring your data doesn’t leave your country</t>
  </si>
  <si>
    <t>Ensuring your data doesn’t leave Europe</t>
  </si>
  <si>
    <t>Storing your data with a European company</t>
  </si>
  <si>
    <t>What do you think is most important to keeping your data secure?Please select up to three</t>
  </si>
  <si>
    <t xml:space="preserve"> A data centre is a building or dedicated space used to house computer systems and servers. They are commonly used by companies that operate digital services to run their applications, store data and transfer information to and from their customers. How important or unimportant do you think it is for a provider of digital services to have a data centre hosted in your country, rather than elsewhere?</t>
  </si>
  <si>
    <t xml:space="preserve"> And how important or unimportant do you think it is for a provider of digital services to have a data centre hosted in Europe, even if it is not in your country?</t>
  </si>
  <si>
    <t>Strongly support</t>
  </si>
  <si>
    <t>Somewhat support</t>
  </si>
  <si>
    <t>Neither support or oppose</t>
  </si>
  <si>
    <t>Somewhat oppose</t>
  </si>
  <si>
    <t>Strongly oppose</t>
  </si>
  <si>
    <t>Total Support:</t>
  </si>
  <si>
    <t>Total Oppose:</t>
  </si>
  <si>
    <t xml:space="preserve"> Would you support or oppose the building of a new data centre by an international cloud provider in your local city or region?</t>
  </si>
  <si>
    <t>Full Results</t>
  </si>
  <si>
    <t>BASE: Respondents who work currently</t>
  </si>
  <si>
    <t>BASE: Respondents who are currently working</t>
  </si>
  <si>
    <t>BASE: Respondents with children under 18</t>
  </si>
  <si>
    <t>BASE: Respondents who currently work from home</t>
  </si>
  <si>
    <t>BASE: Repsondents who do hybrid working</t>
  </si>
  <si>
    <t>BASE: Respondents who used a government website or app for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</si>
</sst>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B23" sqref="B23"/>
    </sheetView>
  </sheetViews>
  <sheetFormatPr defaultColWidth="10.8203125" defaultRowHeight="14.35" x14ac:dyDescent="0.5"/>
  <sheetData>
    <row r="7" spans="6:12" ht="40" customHeight="1" x14ac:dyDescent="0.5">
      <c r="F7" s="25" t="s">
        <v>0</v>
      </c>
      <c r="G7" s="26"/>
      <c r="H7" s="26"/>
      <c r="I7" s="26"/>
      <c r="J7" s="26"/>
      <c r="K7" s="26"/>
      <c r="L7" s="26"/>
    </row>
    <row r="10" spans="6:12" ht="20" customHeight="1" x14ac:dyDescent="0.6">
      <c r="F10" s="2" t="s">
        <v>1</v>
      </c>
      <c r="K10" s="3" t="s">
        <v>2</v>
      </c>
    </row>
    <row r="11" spans="6:12" ht="20" customHeight="1" x14ac:dyDescent="0.6">
      <c r="F11" s="2" t="s">
        <v>3</v>
      </c>
      <c r="K11" s="3" t="s">
        <v>4</v>
      </c>
    </row>
    <row r="12" spans="6:12" ht="20" customHeight="1" x14ac:dyDescent="0.6">
      <c r="F12" s="2" t="s">
        <v>5</v>
      </c>
      <c r="K12" s="3" t="s">
        <v>6</v>
      </c>
    </row>
    <row r="13" spans="6:12" ht="20" customHeight="1" x14ac:dyDescent="0.6">
      <c r="F13" s="2" t="s">
        <v>7</v>
      </c>
      <c r="K13" s="3">
        <v>1007</v>
      </c>
    </row>
    <row r="14" spans="6:12" ht="18" x14ac:dyDescent="0.6">
      <c r="F14" s="2"/>
    </row>
    <row r="15" spans="6:12" ht="18" x14ac:dyDescent="0.6">
      <c r="F15" s="2"/>
    </row>
    <row r="16" spans="6:12" ht="18" x14ac:dyDescent="0.6">
      <c r="F16" s="2" t="s">
        <v>8</v>
      </c>
    </row>
    <row r="17" spans="6:13" ht="50" customHeight="1" x14ac:dyDescent="0.5">
      <c r="F17" s="27" t="s">
        <v>9</v>
      </c>
      <c r="G17" s="26"/>
      <c r="H17" s="26"/>
      <c r="I17" s="26"/>
      <c r="J17" s="26"/>
      <c r="K17" s="26"/>
      <c r="L17" s="26"/>
      <c r="M17" s="26"/>
    </row>
    <row r="19" spans="6:13" ht="30" customHeight="1" x14ac:dyDescent="0.5">
      <c r="F19" s="4" t="s">
        <v>10</v>
      </c>
    </row>
    <row r="20" spans="6:13" ht="16.7" x14ac:dyDescent="0.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4"/>
  <sheetViews>
    <sheetView showGridLines="0" topLeftCell="E104" workbookViewId="0">
      <selection activeCell="F126" sqref="F126"/>
    </sheetView>
  </sheetViews>
  <sheetFormatPr defaultColWidth="10.8203125" defaultRowHeight="14.35" x14ac:dyDescent="0.5"/>
  <cols>
    <col min="4" max="4" width="100.703125" customWidth="1"/>
    <col min="5" max="5" width="20.703125" customWidth="1"/>
  </cols>
  <sheetData>
    <row r="2" spans="3:6" ht="40" customHeight="1" x14ac:dyDescent="0.5">
      <c r="D2" s="1" t="s">
        <v>11</v>
      </c>
    </row>
    <row r="6" spans="3:6" x14ac:dyDescent="0.5">
      <c r="D6" s="8" t="str">
        <f>HYPERLINK("#'Full Results'!A1", "Full Results")</f>
        <v>Full Results</v>
      </c>
    </row>
    <row r="8" spans="3:6" x14ac:dyDescent="0.5">
      <c r="D8" s="6" t="s">
        <v>12</v>
      </c>
      <c r="E8" s="6" t="s">
        <v>13</v>
      </c>
      <c r="F8" s="6" t="s">
        <v>14</v>
      </c>
    </row>
    <row r="9" spans="3:6" x14ac:dyDescent="0.5">
      <c r="C9">
        <v>1</v>
      </c>
      <c r="D9" s="8" t="str">
        <f>HYPERLINK("#'Table 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9" s="14" t="str">
        <f>HYPERLINK("#'Full Results'!A11", "11")</f>
        <v>11</v>
      </c>
      <c r="F9" t="s">
        <v>58</v>
      </c>
    </row>
    <row r="10" spans="3:6" x14ac:dyDescent="0.5">
      <c r="C10">
        <v>2</v>
      </c>
      <c r="D10" s="8" t="str">
        <f>HYPERLINK("#'Table 2'!A1", "Which, if any, of the following areas would you support your government spending more on research on?Please select all that apply.")</f>
        <v>Which, if any, of the following areas would you support your government spending more on research on?Please select all that apply.</v>
      </c>
      <c r="E10" s="14" t="str">
        <f>HYPERLINK("#'Full Results'!A21", "21")</f>
        <v>21</v>
      </c>
      <c r="F10" t="s">
        <v>58</v>
      </c>
    </row>
    <row r="11" spans="3:6" x14ac:dyDescent="0.5">
      <c r="C11">
        <v>3</v>
      </c>
      <c r="D11" s="8" t="str">
        <f>HYPERLINK("#'Table 3'!A1", "Which, if any, of the following sectors do you think is most likely to be important to your country’s economy in the next decade?Please select up to three")</f>
        <v>Which, if any, of the following sectors do you think is most likely to be important to your country’s economy in the next decade?Please select up to three</v>
      </c>
      <c r="E11" s="14" t="str">
        <f>HYPERLINK("#'Full Results'!A29", "29")</f>
        <v>29</v>
      </c>
      <c r="F11" t="s">
        <v>58</v>
      </c>
    </row>
    <row r="12" spans="3:6" x14ac:dyDescent="0.5">
      <c r="C12">
        <v>4</v>
      </c>
      <c r="D12" s="8" t="str">
        <f>HYPERLINK("#'Table 4'!A1", "And which would you say have done the best job of innovating in the last decade?Please select up to three")</f>
        <v>And which would you say have done the best job of innovating in the last decade?Please select up to three</v>
      </c>
      <c r="E12" s="14" t="str">
        <f>HYPERLINK("#'Full Results'!A44", "44")</f>
        <v>44</v>
      </c>
      <c r="F12" t="s">
        <v>58</v>
      </c>
    </row>
    <row r="13" spans="3:6" x14ac:dyDescent="0.5">
      <c r="C13">
        <v>5</v>
      </c>
      <c r="D13" s="8" t="str">
        <f>HYPERLINK("#'Table 5'!A1", "Grid Summary: Overall, how well do you think your country does in the following sectors?")</f>
        <v>Grid Summary: Overall, how well do you think your country does in the following sectors?</v>
      </c>
      <c r="E13" s="7"/>
      <c r="F13" t="s">
        <v>58</v>
      </c>
    </row>
    <row r="14" spans="3:6" x14ac:dyDescent="0.5">
      <c r="C14">
        <v>6</v>
      </c>
      <c r="D14" s="8" t="str">
        <f>HYPERLINK("#'Table 6'!A1", "Overall, how well do you think your country does in the following sectors?: Financial services")</f>
        <v>Overall, how well do you think your country does in the following sectors?: Financial services</v>
      </c>
      <c r="E14" s="14" t="str">
        <f>HYPERLINK("#'Full Results'!A59", "59")</f>
        <v>59</v>
      </c>
      <c r="F14" t="s">
        <v>58</v>
      </c>
    </row>
    <row r="15" spans="3:6" x14ac:dyDescent="0.5">
      <c r="C15">
        <v>7</v>
      </c>
      <c r="D15" s="8" t="str">
        <f>HYPERLINK("#'Table 7'!A1", "Overall, how well do you think your country does in the following sectors?: Automotive ")</f>
        <v xml:space="preserve">Overall, how well do you think your country does in the following sectors?: Automotive </v>
      </c>
      <c r="E15" s="14" t="str">
        <f>HYPERLINK("#'Full Results'!A68", "68")</f>
        <v>68</v>
      </c>
      <c r="F15" t="s">
        <v>58</v>
      </c>
    </row>
    <row r="16" spans="3:6" x14ac:dyDescent="0.5">
      <c r="C16">
        <v>8</v>
      </c>
      <c r="D16" s="8" t="str">
        <f>HYPERLINK("#'Table 8'!A1", "Overall, how well do you think your country does in the following sectors?: Digital technology")</f>
        <v>Overall, how well do you think your country does in the following sectors?: Digital technology</v>
      </c>
      <c r="E16" s="14" t="str">
        <f>HYPERLINK("#'Full Results'!A77", "77")</f>
        <v>77</v>
      </c>
      <c r="F16" t="s">
        <v>58</v>
      </c>
    </row>
    <row r="17" spans="3:6" x14ac:dyDescent="0.5">
      <c r="C17">
        <v>9</v>
      </c>
      <c r="D17" s="8" t="str">
        <f>HYPERLINK("#'Table 9'!A1", " How confident or unconfident are you in your Government’s ability to grow its digital technology sector in the next five years?")</f>
        <v xml:space="preserve"> How confident or unconfident are you in your Government’s ability to grow its digital technology sector in the next five years?</v>
      </c>
      <c r="E17" s="14" t="str">
        <f>HYPERLINK("#'Full Results'!A86", "86")</f>
        <v>86</v>
      </c>
      <c r="F17" t="s">
        <v>58</v>
      </c>
    </row>
    <row r="18" spans="3:6" x14ac:dyDescent="0.5">
      <c r="C18">
        <v>10</v>
      </c>
      <c r="D18" s="8" t="str">
        <f>HYPERLINK("#'Table 10'!A1", " Which of the following is closest to your view?")</f>
        <v xml:space="preserve"> Which of the following is closest to your view?</v>
      </c>
      <c r="E18" s="14" t="str">
        <f>HYPERLINK("#'Full Results'!A98", "98")</f>
        <v>98</v>
      </c>
      <c r="F18" t="s">
        <v>58</v>
      </c>
    </row>
    <row r="19" spans="3:6" x14ac:dyDescent="0.5">
      <c r="C19">
        <v>11</v>
      </c>
      <c r="D19" s="8" t="str">
        <f>HYPERLINK("#'Table 11'!A1", "Which, if any, of the following technologies do you use regularly?Please select all that apply")</f>
        <v>Which, if any, of the following technologies do you use regularly?Please select all that apply</v>
      </c>
      <c r="E19" s="14" t="str">
        <f>HYPERLINK("#'Full Results'!A105", "105")</f>
        <v>105</v>
      </c>
      <c r="F19" t="s">
        <v>58</v>
      </c>
    </row>
    <row r="20" spans="3:6" x14ac:dyDescent="0.5">
      <c r="C20">
        <v>12</v>
      </c>
      <c r="D20" s="8" t="str">
        <f>HYPERLINK("#'Table 12'!A1", " Compared to the average person in your country, would you say that you are an early adopter of new technology?")</f>
        <v xml:space="preserve"> Compared to the average person in your country, would you say that you are an early adopter of new technology?</v>
      </c>
      <c r="E20" s="14" t="str">
        <f>HYPERLINK("#'Full Results'!A117", "117")</f>
        <v>117</v>
      </c>
      <c r="F20" t="s">
        <v>58</v>
      </c>
    </row>
    <row r="21" spans="3:6" x14ac:dyDescent="0.5">
      <c r="C21">
        <v>13</v>
      </c>
      <c r="D21" s="8" t="str">
        <f>HYPERLINK("#'Table 13'!A1", "Which, if any, of the following types of apps or websites do you use regularly?Please select all that apply")</f>
        <v>Which, if any, of the following types of apps or websites do you use regularly?Please select all that apply</v>
      </c>
      <c r="E21" s="14" t="str">
        <f>HYPERLINK("#'Full Results'!A124", "124")</f>
        <v>124</v>
      </c>
      <c r="F21" t="s">
        <v>58</v>
      </c>
    </row>
    <row r="22" spans="3:6" x14ac:dyDescent="0.5">
      <c r="C22">
        <v>14</v>
      </c>
      <c r="D22" s="8" t="str">
        <f>HYPERLINK("#'Table 14'!A1", "Grid Summary: Overall, how satisfied or unsatisfied are you with the speed and reliability of your Internet connection in the following locations?")</f>
        <v>Grid Summary: Overall, how satisfied or unsatisfied are you with the speed and reliability of your Internet connection in the following locations?</v>
      </c>
      <c r="E22" s="7"/>
      <c r="F22" t="s">
        <v>58</v>
      </c>
    </row>
    <row r="23" spans="3:6" x14ac:dyDescent="0.5">
      <c r="C23">
        <v>15</v>
      </c>
      <c r="D23" s="8" t="str">
        <f>HYPERLINK("#'Table 15'!A1", "Overall, how satisfied or unsatisfied are you with the speed and reliability of your Internet connection in the following locations?: At home")</f>
        <v>Overall, how satisfied or unsatisfied are you with the speed and reliability of your Internet connection in the following locations?: At home</v>
      </c>
      <c r="E23" s="14" t="str">
        <f>HYPERLINK("#'Full Results'!A142", "142")</f>
        <v>142</v>
      </c>
      <c r="F23" t="s">
        <v>58</v>
      </c>
    </row>
    <row r="24" spans="3:6" x14ac:dyDescent="0.5">
      <c r="C24">
        <v>16</v>
      </c>
      <c r="D24" s="8" t="str">
        <f>HYPERLINK("#'Table 16'!A1", "Overall, how satisfied or unsatisfied are you with the speed and reliability of your Internet connection in the following locations?: While travelling")</f>
        <v>Overall, how satisfied or unsatisfied are you with the speed and reliability of your Internet connection in the following locations?: While travelling</v>
      </c>
      <c r="E24" s="14" t="str">
        <f>HYPERLINK("#'Full Results'!A154", "154")</f>
        <v>154</v>
      </c>
      <c r="F24" t="s">
        <v>58</v>
      </c>
    </row>
    <row r="25" spans="3:6" x14ac:dyDescent="0.5">
      <c r="C25">
        <v>17</v>
      </c>
      <c r="D25" s="8" t="str">
        <f>HYPERLINK("#'Table 17'!A1", "Overall, how satisfied or unsatisfied are you with the speed and reliability of your Internet connection in the following locations?: At work")</f>
        <v>Overall, how satisfied or unsatisfied are you with the speed and reliability of your Internet connection in the following locations?: At work</v>
      </c>
      <c r="E25" s="14" t="str">
        <f>HYPERLINK("#'Full Results'!A166", "166")</f>
        <v>166</v>
      </c>
      <c r="F25" t="s">
        <v>541</v>
      </c>
    </row>
    <row r="26" spans="3:6" x14ac:dyDescent="0.5">
      <c r="C26">
        <v>18</v>
      </c>
      <c r="D26" s="8" t="str">
        <f>HYPERLINK("#'Table 18'!A1", "Which, if any, of the following activities have you used a website or app to do in the last year?Please select all that apply")</f>
        <v>Which, if any, of the following activities have you used a website or app to do in the last year?Please select all that apply</v>
      </c>
      <c r="E26" s="14" t="str">
        <f>HYPERLINK("#'Full Results'!A178", "178")</f>
        <v>178</v>
      </c>
      <c r="F26" t="s">
        <v>58</v>
      </c>
    </row>
    <row r="27" spans="3:6" x14ac:dyDescent="0.5">
      <c r="C27">
        <v>19</v>
      </c>
      <c r="D27" s="8" t="str">
        <f>HYPERLINK("#'Table 19'!A1", "And which, if any, of the same list activities did you use a website or app to do for the first time in the last two years?Please select all that apply")</f>
        <v>And which, if any, of the same list activities did you use a website or app to do for the first time in the last two years?Please select all that apply</v>
      </c>
      <c r="E27" s="14" t="str">
        <f>HYPERLINK("#'Full Results'!A195", "195")</f>
        <v>195</v>
      </c>
      <c r="F27" t="s">
        <v>58</v>
      </c>
    </row>
    <row r="28" spans="3:6" x14ac:dyDescent="0.5">
      <c r="C28">
        <v>20</v>
      </c>
      <c r="D28" s="8" t="str">
        <f>HYPERLINK("#'Table 20'!A1", " How much time do you spend on an average working day working out to do something which you at first didn’t know how to do on the computer?For example, working out how to correctly format a file, share a link to a video call, or write a spreadshe...")</f>
        <v xml:space="preserve"> How much time do you spend on an average working day working out to do something which you at first didn’t know how to do on the computer?For example, working out how to correctly format a file, share a link to a video call, or write a spreadshe...</v>
      </c>
      <c r="E28" s="14" t="str">
        <f>HYPERLINK("#'Full Results'!A212", "212")</f>
        <v>212</v>
      </c>
      <c r="F28" t="s">
        <v>542</v>
      </c>
    </row>
    <row r="29" spans="3:6" x14ac:dyDescent="0.5">
      <c r="C29">
        <v>21</v>
      </c>
      <c r="D29" s="8" t="str">
        <f>HYPERLINK("#'Table 21'!A1", "Grid Summary: How confident or unconfident would you be that you could perform the following digital activities?")</f>
        <v>Grid Summary: How confident or unconfident would you be that you could perform the following digital activities?</v>
      </c>
      <c r="E29" s="7"/>
      <c r="F29" t="s">
        <v>58</v>
      </c>
    </row>
    <row r="30" spans="3:6" x14ac:dyDescent="0.5">
      <c r="C30">
        <v>22</v>
      </c>
      <c r="D30" s="8" t="str">
        <f>HYPERLINK("#'Table 22'!A1", "How confident or unconfident would you be that you could perform the following digital activities?: Save a document")</f>
        <v>How confident or unconfident would you be that you could perform the following digital activities?: Save a document</v>
      </c>
      <c r="E30" s="14" t="str">
        <f>HYPERLINK("#'Full Results'!A222", "222")</f>
        <v>222</v>
      </c>
      <c r="F30" t="s">
        <v>58</v>
      </c>
    </row>
    <row r="31" spans="3:6" x14ac:dyDescent="0.5">
      <c r="C31">
        <v>23</v>
      </c>
      <c r="D31" s="8" t="str">
        <f>HYPERLINK("#'Table 23'!A1", "How confident or unconfident would you be that you could perform the following digital activities?: Tracking changes in a document")</f>
        <v>How confident or unconfident would you be that you could perform the following digital activities?: Tracking changes in a document</v>
      </c>
      <c r="E31" s="14" t="str">
        <f>HYPERLINK("#'Full Results'!A234", "234")</f>
        <v>234</v>
      </c>
      <c r="F31" t="s">
        <v>58</v>
      </c>
    </row>
    <row r="32" spans="3:6" x14ac:dyDescent="0.5">
      <c r="C32">
        <v>24</v>
      </c>
      <c r="D32" s="8" t="str">
        <f>HYPERLINK("#'Table 24'!A1", "How confident or unconfident would you be that you could perform the following digital activities?: Send an email")</f>
        <v>How confident or unconfident would you be that you could perform the following digital activities?: Send an email</v>
      </c>
      <c r="E32" s="14" t="str">
        <f>HYPERLINK("#'Full Results'!A246", "246")</f>
        <v>246</v>
      </c>
      <c r="F32" t="s">
        <v>58</v>
      </c>
    </row>
    <row r="33" spans="3:6" x14ac:dyDescent="0.5">
      <c r="C33">
        <v>25</v>
      </c>
      <c r="D33" s="8" t="str">
        <f>HYPERLINK("#'Table 25'!A1", "How confident or unconfident would you be that you could perform the following digital activities?: Share a file online")</f>
        <v>How confident or unconfident would you be that you could perform the following digital activities?: Share a file online</v>
      </c>
      <c r="E33" s="14" t="str">
        <f>HYPERLINK("#'Full Results'!A258", "258")</f>
        <v>258</v>
      </c>
      <c r="F33" t="s">
        <v>58</v>
      </c>
    </row>
    <row r="34" spans="3:6" x14ac:dyDescent="0.5">
      <c r="C34">
        <v>26</v>
      </c>
      <c r="D34" s="8" t="str">
        <f>HYPERLINK("#'Table 26'!A1", "How confident or unconfident would you be that you could perform the following digital activities?: Post something on social media")</f>
        <v>How confident or unconfident would you be that you could perform the following digital activities?: Post something on social media</v>
      </c>
      <c r="E34" s="14" t="str">
        <f>HYPERLINK("#'Full Results'!A270", "270")</f>
        <v>270</v>
      </c>
      <c r="F34" t="s">
        <v>58</v>
      </c>
    </row>
    <row r="35" spans="3:6" x14ac:dyDescent="0.5">
      <c r="C35">
        <v>27</v>
      </c>
      <c r="D35" s="8" t="str">
        <f>HYPERLINK("#'Table 27'!A1",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35" s="14" t="str">
        <f>HYPERLINK("#'Full Results'!A282", "282")</f>
        <v>282</v>
      </c>
      <c r="F35" t="s">
        <v>58</v>
      </c>
    </row>
    <row r="36" spans="3:6" x14ac:dyDescent="0.5">
      <c r="C36">
        <v>28</v>
      </c>
      <c r="D36" s="8" t="str">
        <f>HYPERLINK("#'Table 28'!A1",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36" s="14" t="str">
        <f>HYPERLINK("#'Full Results'!A294", "294")</f>
        <v>294</v>
      </c>
      <c r="F36" t="s">
        <v>58</v>
      </c>
    </row>
    <row r="37" spans="3:6" x14ac:dyDescent="0.5">
      <c r="C37">
        <v>29</v>
      </c>
      <c r="D37" s="8" t="str">
        <f>HYPERLINK("#'Table 29'!A1", "How confident or unconfident would you be that you could perform the following digital activities?: Research a topic")</f>
        <v>How confident or unconfident would you be that you could perform the following digital activities?: Research a topic</v>
      </c>
      <c r="E37" s="14" t="str">
        <f>HYPERLINK("#'Full Results'!A306", "306")</f>
        <v>306</v>
      </c>
      <c r="F37" t="s">
        <v>58</v>
      </c>
    </row>
    <row r="38" spans="3:6" x14ac:dyDescent="0.5">
      <c r="C38">
        <v>30</v>
      </c>
      <c r="D38" s="8" t="str">
        <f>HYPERLINK("#'Table 30'!A1", "How confident or unconfident would you be that you could perform the following digital activities?: Edit a photo")</f>
        <v>How confident or unconfident would you be that you could perform the following digital activities?: Edit a photo</v>
      </c>
      <c r="E38" s="14" t="str">
        <f>HYPERLINK("#'Full Results'!A318", "318")</f>
        <v>318</v>
      </c>
      <c r="F38" t="s">
        <v>58</v>
      </c>
    </row>
    <row r="39" spans="3:6" x14ac:dyDescent="0.5">
      <c r="C39">
        <v>31</v>
      </c>
      <c r="D39" s="8" t="str">
        <f>HYPERLINK("#'Table 31'!A1", "How confident or unconfident would you be that you could perform the following digital activities?: Create your own website")</f>
        <v>How confident or unconfident would you be that you could perform the following digital activities?: Create your own website</v>
      </c>
      <c r="E39" s="14" t="str">
        <f>HYPERLINK("#'Full Results'!A330", "330")</f>
        <v>330</v>
      </c>
      <c r="F39" t="s">
        <v>58</v>
      </c>
    </row>
    <row r="40" spans="3:6" x14ac:dyDescent="0.5">
      <c r="C40">
        <v>32</v>
      </c>
      <c r="D40" s="8" t="str">
        <f>HYPERLINK("#'Table 32'!A1", "How confident or unconfident would you be that you could perform the following digital activities?: Program a small application")</f>
        <v>How confident or unconfident would you be that you could perform the following digital activities?: Program a small application</v>
      </c>
      <c r="E40" s="14" t="str">
        <f>HYPERLINK("#'Full Results'!A342", "342")</f>
        <v>342</v>
      </c>
      <c r="F40" t="s">
        <v>58</v>
      </c>
    </row>
    <row r="41" spans="3:6" x14ac:dyDescent="0.5">
      <c r="C41">
        <v>33</v>
      </c>
      <c r="D41" s="8" t="str">
        <f>HYPERLINK("#'Table 33'!A1", "How confident or unconfident would you be that you could perform the following digital activities?: Build a machine learning model")</f>
        <v>How confident or unconfident would you be that you could perform the following digital activities?: Build a machine learning model</v>
      </c>
      <c r="E41" s="14" t="str">
        <f>HYPERLINK("#'Full Results'!A354", "354")</f>
        <v>354</v>
      </c>
      <c r="F41" t="s">
        <v>58</v>
      </c>
    </row>
    <row r="42" spans="3:6" x14ac:dyDescent="0.5">
      <c r="C42">
        <v>34</v>
      </c>
      <c r="D42" s="8" t="str">
        <f>HYPERLINK("#'Table 34'!A1", "How confident or unconfident would you be that you could perform the following digital activities?: Book an appointment with a doctor")</f>
        <v>How confident or unconfident would you be that you could perform the following digital activities?: Book an appointment with a doctor</v>
      </c>
      <c r="E42" s="14" t="str">
        <f>HYPERLINK("#'Full Results'!A366", "366")</f>
        <v>366</v>
      </c>
      <c r="F42" t="s">
        <v>58</v>
      </c>
    </row>
    <row r="43" spans="3:6" x14ac:dyDescent="0.5">
      <c r="C43">
        <v>35</v>
      </c>
      <c r="D43" s="8" t="str">
        <f>HYPERLINK("#'Table 35'!A1", "How confident or unconfident would you be that you could perform the following digital activities?: Schedule a video meeting")</f>
        <v>How confident or unconfident would you be that you could perform the following digital activities?: Schedule a video meeting</v>
      </c>
      <c r="E43" s="14" t="str">
        <f>HYPERLINK("#'Full Results'!A378", "378")</f>
        <v>378</v>
      </c>
      <c r="F43" t="s">
        <v>58</v>
      </c>
    </row>
    <row r="44" spans="3:6" x14ac:dyDescent="0.5">
      <c r="C44">
        <v>36</v>
      </c>
      <c r="D44" s="8" t="str">
        <f>HYPERLINK("#'Table 36'!A1", "How confident or unconfident would you be that you could perform the following digital activities?: Use two-factor authentication")</f>
        <v>How confident or unconfident would you be that you could perform the following digital activities?: Use two-factor authentication</v>
      </c>
      <c r="E44" s="14" t="str">
        <f>HYPERLINK("#'Full Results'!A390", "390")</f>
        <v>390</v>
      </c>
      <c r="F44" t="s">
        <v>58</v>
      </c>
    </row>
    <row r="45" spans="3:6" x14ac:dyDescent="0.5">
      <c r="C45">
        <v>37</v>
      </c>
      <c r="D45" s="8" t="str">
        <f>HYPERLINK("#'Table 37'!A1", "How confident or unconfident would you be that you could perform the following digital activities?: Edit a video")</f>
        <v>How confident or unconfident would you be that you could perform the following digital activities?: Edit a video</v>
      </c>
      <c r="E45" s="14" t="str">
        <f>HYPERLINK("#'Full Results'!A402", "402")</f>
        <v>402</v>
      </c>
      <c r="F45" t="s">
        <v>58</v>
      </c>
    </row>
    <row r="46" spans="3:6" x14ac:dyDescent="0.5">
      <c r="C46">
        <v>38</v>
      </c>
      <c r="D46" s="8" t="str">
        <f>HYPERLINK("#'Table 38'!A1", "How confident or unconfident would you be that you could perform the following digital activities?: Analyse a large dataset that wouldn’t fit into a spreadsheet")</f>
        <v>How confident or unconfident would you be that you could perform the following digital activities?: Analyse a large dataset that wouldn’t fit into a spreadsheet</v>
      </c>
      <c r="E46" s="14" t="str">
        <f>HYPERLINK("#'Full Results'!A414", "414")</f>
        <v>414</v>
      </c>
      <c r="F46" t="s">
        <v>58</v>
      </c>
    </row>
    <row r="47" spans="3:6" x14ac:dyDescent="0.5">
      <c r="C47">
        <v>39</v>
      </c>
      <c r="D47" s="8" t="str">
        <f>HYPERLINK("#'Table 39'!A1", "Grid Summary: In the last three months, have you used the Internet or a software to do any of the following?")</f>
        <v>Grid Summary: In the last three months, have you used the Internet or a software to do any of the following?</v>
      </c>
      <c r="E47" s="7"/>
      <c r="F47" t="s">
        <v>58</v>
      </c>
    </row>
    <row r="48" spans="3:6" x14ac:dyDescent="0.5">
      <c r="C48">
        <v>40</v>
      </c>
      <c r="D48" s="8" t="str">
        <f>HYPERLINK("#'Table 40'!A1", "In the last three months, have you used the Internet or a software to do any of the following?: Copied or moved files or folders")</f>
        <v>In the last three months, have you used the Internet or a software to do any of the following?: Copied or moved files or folders</v>
      </c>
      <c r="E48" s="14" t="str">
        <f>HYPERLINK("#'Full Results'!A426", "426")</f>
        <v>426</v>
      </c>
      <c r="F48" t="s">
        <v>58</v>
      </c>
    </row>
    <row r="49" spans="3:6" x14ac:dyDescent="0.5">
      <c r="C49">
        <v>41</v>
      </c>
      <c r="D49" s="8" t="str">
        <f>HYPERLINK("#'Table 41'!A1", "In the last three months, have you used the Internet or a software to do any of the following?: Saved files on Internet storage space")</f>
        <v>In the last three months, have you used the Internet or a software to do any of the following?: Saved files on Internet storage space</v>
      </c>
      <c r="E49" s="14" t="str">
        <f>HYPERLINK("#'Full Results'!A432", "432")</f>
        <v>432</v>
      </c>
      <c r="F49" t="s">
        <v>58</v>
      </c>
    </row>
    <row r="50" spans="3:6" x14ac:dyDescent="0.5">
      <c r="C50">
        <v>42</v>
      </c>
      <c r="D50" s="8" t="str">
        <f>HYPERLINK("#'Table 42'!A1", "In the last three months, have you used the Internet or a software to do any of the following?: Obtained information from public authorities/services' websites")</f>
        <v>In the last three months, have you used the Internet or a software to do any of the following?: Obtained information from public authorities/services' websites</v>
      </c>
      <c r="E50" s="14" t="str">
        <f>HYPERLINK("#'Full Results'!A438", "438")</f>
        <v>438</v>
      </c>
      <c r="F50" t="s">
        <v>58</v>
      </c>
    </row>
    <row r="51" spans="3:6" x14ac:dyDescent="0.5">
      <c r="C51">
        <v>43</v>
      </c>
      <c r="D51" s="8" t="str">
        <f>HYPERLINK("#'Table 43'!A1", "In the last three months, have you used the Internet or a software to do any of the following?: Finding information about goods or services")</f>
        <v>In the last three months, have you used the Internet or a software to do any of the following?: Finding information about goods or services</v>
      </c>
      <c r="E51" s="14" t="str">
        <f>HYPERLINK("#'Full Results'!A444", "444")</f>
        <v>444</v>
      </c>
      <c r="F51" t="s">
        <v>58</v>
      </c>
    </row>
    <row r="52" spans="3:6" x14ac:dyDescent="0.5">
      <c r="C52">
        <v>44</v>
      </c>
      <c r="D52" s="8" t="str">
        <f>HYPERLINK("#'Table 44'!A1", "In the last three months, have you used the Internet or a software to do any of the following?: Seeking health-related information")</f>
        <v>In the last three months, have you used the Internet or a software to do any of the following?: Seeking health-related information</v>
      </c>
      <c r="E52" s="14" t="str">
        <f>HYPERLINK("#'Full Results'!A450", "450")</f>
        <v>450</v>
      </c>
      <c r="F52" t="s">
        <v>58</v>
      </c>
    </row>
    <row r="53" spans="3:6" x14ac:dyDescent="0.5">
      <c r="C53">
        <v>45</v>
      </c>
      <c r="D53" s="8" t="str">
        <f>HYPERLINK("#'Table 45'!A1", "In the last three months, have you used the Internet or a software to do any of the following?: Sending/receiving emails")</f>
        <v>In the last three months, have you used the Internet or a software to do any of the following?: Sending/receiving emails</v>
      </c>
      <c r="E53" s="14" t="str">
        <f>HYPERLINK("#'Full Results'!A456", "456")</f>
        <v>456</v>
      </c>
      <c r="F53" t="s">
        <v>58</v>
      </c>
    </row>
    <row r="54" spans="3:6" x14ac:dyDescent="0.5">
      <c r="C54">
        <v>46</v>
      </c>
      <c r="D54" s="8" t="str">
        <f>HYPERLINK("#'Table 46'!A1", "In the last three months, have you used the Internet or a software to do any of the following?: Participating in social networks")</f>
        <v>In the last three months, have you used the Internet or a software to do any of the following?: Participating in social networks</v>
      </c>
      <c r="E54" s="14" t="str">
        <f>HYPERLINK("#'Full Results'!A462", "462")</f>
        <v>462</v>
      </c>
      <c r="F54" t="s">
        <v>58</v>
      </c>
    </row>
    <row r="55" spans="3:6" x14ac:dyDescent="0.5">
      <c r="C55">
        <v>47</v>
      </c>
      <c r="D55" s="8" t="str">
        <f>HYPERLINK("#'Table 47'!A1", "In the last three months, have you used the Internet or a software to do any of the following?: Telephoning/video calls over the internet")</f>
        <v>In the last three months, have you used the Internet or a software to do any of the following?: Telephoning/video calls over the internet</v>
      </c>
      <c r="E55" s="14" t="str">
        <f>HYPERLINK("#'Full Results'!A468", "468")</f>
        <v>468</v>
      </c>
      <c r="F55" t="s">
        <v>58</v>
      </c>
    </row>
    <row r="56" spans="3:6" x14ac:dyDescent="0.5">
      <c r="C56">
        <v>48</v>
      </c>
      <c r="D56" s="8" t="str">
        <f>HYPERLINK("#'Table 48'!A1", "In the last three months, have you used the Internet or a software to do any of the following?: Uploading self-created content to any website to be shared")</f>
        <v>In the last three months, have you used the Internet or a software to do any of the following?: Uploading self-created content to any website to be shared</v>
      </c>
      <c r="E56" s="14" t="str">
        <f>HYPERLINK("#'Full Results'!A474", "474")</f>
        <v>474</v>
      </c>
      <c r="F56" t="s">
        <v>58</v>
      </c>
    </row>
    <row r="57" spans="3:6" x14ac:dyDescent="0.5">
      <c r="C57">
        <v>49</v>
      </c>
      <c r="D57" s="8" t="str">
        <f>HYPERLINK("#'Table 49'!A1", "In the last three months, have you used the Internet or a software to do any of the following?: Transferring files between computers or other devices")</f>
        <v>In the last three months, have you used the Internet or a software to do any of the following?: Transferring files between computers or other devices</v>
      </c>
      <c r="E57" s="14" t="str">
        <f>HYPERLINK("#'Full Results'!A480", "480")</f>
        <v>480</v>
      </c>
      <c r="F57" t="s">
        <v>58</v>
      </c>
    </row>
    <row r="58" spans="3:6" x14ac:dyDescent="0.5">
      <c r="C58">
        <v>50</v>
      </c>
      <c r="D58" s="8" t="str">
        <f>HYPERLINK("#'Table 50'!A1", "In the last three months, have you used the Internet or a software to do any of the following?: Installing software and applications (apps)")</f>
        <v>In the last three months, have you used the Internet or a software to do any of the following?: Installing software and applications (apps)</v>
      </c>
      <c r="E58" s="14" t="str">
        <f>HYPERLINK("#'Full Results'!A486", "486")</f>
        <v>486</v>
      </c>
      <c r="F58" t="s">
        <v>58</v>
      </c>
    </row>
    <row r="59" spans="3:6" x14ac:dyDescent="0.5">
      <c r="C59">
        <v>51</v>
      </c>
      <c r="D59" s="8" t="str">
        <f>HYPERLINK("#'Table 51'!A1", "In the last three months, have you used the Internet or a software to do any of the following?: Changing settings of any software, including operational system or security programs")</f>
        <v>In the last three months, have you used the Internet or a software to do any of the following?: Changing settings of any software, including operational system or security programs</v>
      </c>
      <c r="E59" s="14" t="str">
        <f>HYPERLINK("#'Full Results'!A492", "492")</f>
        <v>492</v>
      </c>
      <c r="F59" t="s">
        <v>58</v>
      </c>
    </row>
    <row r="60" spans="3:6" x14ac:dyDescent="0.5">
      <c r="C60">
        <v>52</v>
      </c>
      <c r="D60" s="8" t="str">
        <f>HYPERLINK("#'Table 52'!A1", "In the last three months, have you used the Internet or a software to do any of the following?: Online purchases")</f>
        <v>In the last three months, have you used the Internet or a software to do any of the following?: Online purchases</v>
      </c>
      <c r="E60" s="14" t="str">
        <f>HYPERLINK("#'Full Results'!A498", "498")</f>
        <v>498</v>
      </c>
      <c r="F60" t="s">
        <v>58</v>
      </c>
    </row>
    <row r="61" spans="3:6" x14ac:dyDescent="0.5">
      <c r="C61">
        <v>53</v>
      </c>
      <c r="D61" s="8" t="str">
        <f>HYPERLINK("#'Table 53'!A1", "In the last three months, have you used the Internet or a software to do any of the following?: Selling online")</f>
        <v>In the last three months, have you used the Internet or a software to do any of the following?: Selling online</v>
      </c>
      <c r="E61" s="14" t="str">
        <f>HYPERLINK("#'Full Results'!A504", "504")</f>
        <v>504</v>
      </c>
      <c r="F61" t="s">
        <v>58</v>
      </c>
    </row>
    <row r="62" spans="3:6" x14ac:dyDescent="0.5">
      <c r="C62">
        <v>54</v>
      </c>
      <c r="D62" s="8" t="str">
        <f>HYPERLINK("#'Table 54'!A1", "In the last three months, have you used the Internet or a software to do any of the following?: Used online learning resources")</f>
        <v>In the last three months, have you used the Internet or a software to do any of the following?: Used online learning resources</v>
      </c>
      <c r="E62" s="14" t="str">
        <f>HYPERLINK("#'Full Results'!A510", "510")</f>
        <v>510</v>
      </c>
      <c r="F62" t="s">
        <v>58</v>
      </c>
    </row>
    <row r="63" spans="3:6" x14ac:dyDescent="0.5">
      <c r="C63">
        <v>55</v>
      </c>
      <c r="D63" s="8" t="str">
        <f>HYPERLINK("#'Table 55'!A1", "In the last three months, have you used the Internet or a software to do any of the following?: Internet banking")</f>
        <v>In the last three months, have you used the Internet or a software to do any of the following?: Internet banking</v>
      </c>
      <c r="E63" s="14" t="str">
        <f>HYPERLINK("#'Full Results'!A516", "516")</f>
        <v>516</v>
      </c>
      <c r="F63" t="s">
        <v>58</v>
      </c>
    </row>
    <row r="64" spans="3:6" x14ac:dyDescent="0.5">
      <c r="C64">
        <v>56</v>
      </c>
      <c r="D64" s="8" t="str">
        <f>HYPERLINK("#'Table 56'!A1", "In the last three months, have you used the Internet or a software to do any of the following?: Used word processing software")</f>
        <v>In the last three months, have you used the Internet or a software to do any of the following?: Used word processing software</v>
      </c>
      <c r="E64" s="14" t="str">
        <f>HYPERLINK("#'Full Results'!A522", "522")</f>
        <v>522</v>
      </c>
      <c r="F64" t="s">
        <v>58</v>
      </c>
    </row>
    <row r="65" spans="3:6" x14ac:dyDescent="0.5">
      <c r="C65">
        <v>57</v>
      </c>
      <c r="D65" s="8" t="str">
        <f>HYPERLINK("#'Table 57'!A1", "In the last three months, have you used the Internet or a software to do any of the following?: Used spreadsheet software")</f>
        <v>In the last three months, have you used the Internet or a software to do any of the following?: Used spreadsheet software</v>
      </c>
      <c r="E65" s="14" t="str">
        <f>HYPERLINK("#'Full Results'!A528", "528")</f>
        <v>528</v>
      </c>
      <c r="F65" t="s">
        <v>58</v>
      </c>
    </row>
    <row r="66" spans="3:6" x14ac:dyDescent="0.5">
      <c r="C66">
        <v>58</v>
      </c>
      <c r="D66" s="8" t="str">
        <f>HYPERLINK("#'Table 58'!A1", "In the last three months, have you used the Internet or a software to do any of the following?: Used software to edit photos, video or audio files")</f>
        <v>In the last three months, have you used the Internet or a software to do any of the following?: Used software to edit photos, video or audio files</v>
      </c>
      <c r="E66" s="14" t="str">
        <f>HYPERLINK("#'Full Results'!A534", "534")</f>
        <v>534</v>
      </c>
      <c r="F66" t="s">
        <v>58</v>
      </c>
    </row>
    <row r="67" spans="3:6" x14ac:dyDescent="0.5">
      <c r="C67">
        <v>59</v>
      </c>
      <c r="D67" s="8" t="str">
        <f>HYPERLINK("#'Table 59'!A1", "In the last three months, have you used the Internet or a software to do any of the following?: Created presentation or document integrating text, pictures, tables or charts")</f>
        <v>In the last three months, have you used the Internet or a software to do any of the following?: Created presentation or document integrating text, pictures, tables or charts</v>
      </c>
      <c r="E67" s="14" t="str">
        <f>HYPERLINK("#'Full Results'!A540", "540")</f>
        <v>540</v>
      </c>
      <c r="F67" t="s">
        <v>58</v>
      </c>
    </row>
    <row r="68" spans="3:6" x14ac:dyDescent="0.5">
      <c r="C68">
        <v>60</v>
      </c>
      <c r="D68" s="8" t="str">
        <f>HYPERLINK("#'Table 60'!A1", "In the last three months, have you used the Internet or a software to do any of the following?: Used advanced functions of spreadsheet to organise and analyse data (sorting, filtering, using formulas, creating charts)")</f>
        <v>In the last three months, have you used the Internet or a software to do any of the following?: Used advanced functions of spreadsheet to organise and analyse data (sorting, filtering, using formulas, creating charts)</v>
      </c>
      <c r="E68" s="14" t="str">
        <f>HYPERLINK("#'Full Results'!A546", "546")</f>
        <v>546</v>
      </c>
      <c r="F68" t="s">
        <v>58</v>
      </c>
    </row>
    <row r="69" spans="3:6" x14ac:dyDescent="0.5">
      <c r="C69">
        <v>61</v>
      </c>
      <c r="D69" s="8" t="str">
        <f>HYPERLINK("#'Table 61'!A1", "In the last three months, have you used the Internet or a software to do any of the following?: Have written a code in a programming language")</f>
        <v>In the last three months, have you used the Internet or a software to do any of the following?: Have written a code in a programming language</v>
      </c>
      <c r="E69" s="14" t="str">
        <f>HYPERLINK("#'Full Results'!A552", "552")</f>
        <v>552</v>
      </c>
      <c r="F69" t="s">
        <v>58</v>
      </c>
    </row>
    <row r="70" spans="3:6" x14ac:dyDescent="0.5">
      <c r="C70">
        <v>62</v>
      </c>
      <c r="D70" s="8" t="str">
        <f>HYPERLINK("#'Table 62'!A1", "Where did you learn the majority of your own digital skills?Please select all that apply")</f>
        <v>Where did you learn the majority of your own digital skills?Please select all that apply</v>
      </c>
      <c r="E70" s="14" t="str">
        <f>HYPERLINK("#'Full Results'!A558", "558")</f>
        <v>558</v>
      </c>
      <c r="F70" t="s">
        <v>58</v>
      </c>
    </row>
    <row r="71" spans="3:6" x14ac:dyDescent="0.5">
      <c r="C71">
        <v>63</v>
      </c>
      <c r="D71" s="8" t="str">
        <f>HYPERLINK("#'Table 63'!A1", "Which digital skills do you think it is important for an average worker to be able to do today?Please select all that apply")</f>
        <v>Which digital skills do you think it is important for an average worker to be able to do today?Please select all that apply</v>
      </c>
      <c r="E71" s="14" t="str">
        <f>HYPERLINK("#'Full Results'!A571", "571")</f>
        <v>571</v>
      </c>
      <c r="F71" t="s">
        <v>58</v>
      </c>
    </row>
    <row r="72" spans="3:6" x14ac:dyDescent="0.5">
      <c r="C72">
        <v>64</v>
      </c>
      <c r="D72" s="8" t="str">
        <f>HYPERLINK("#'Table 64'!A1", "And which digital skills do you think it is not important for an average worker to be able to do today?Please select all that apply")</f>
        <v>And which digital skills do you think it is not important for an average worker to be able to do today?Please select all that apply</v>
      </c>
      <c r="E72" s="14" t="str">
        <f>HYPERLINK("#'Full Results'!A586", "586")</f>
        <v>586</v>
      </c>
      <c r="F72" t="s">
        <v>58</v>
      </c>
    </row>
    <row r="73" spans="3:6" x14ac:dyDescent="0.5">
      <c r="C73">
        <v>65</v>
      </c>
      <c r="D73" s="8" t="str">
        <f>HYPERLINK("#'Table 65'!A1", "Grid Summary: How important or unimportant is it to you that your child/children learn the following digital skills in school?")</f>
        <v>Grid Summary: How important or unimportant is it to you that your child/children learn the following digital skills in school?</v>
      </c>
      <c r="E73" s="7"/>
      <c r="F73" t="s">
        <v>543</v>
      </c>
    </row>
    <row r="74" spans="3:6" x14ac:dyDescent="0.5">
      <c r="C74">
        <v>66</v>
      </c>
      <c r="D74" s="8" t="str">
        <f>HYPERLINK("#'Table 66'!A1", "How important or unimportant is it to you that your child/children learn the following digital skills in school?: Share a document online")</f>
        <v>How important or unimportant is it to you that your child/children learn the following digital skills in school?: Share a document online</v>
      </c>
      <c r="E74" s="14" t="str">
        <f>HYPERLINK("#'Full Results'!A601", "601")</f>
        <v>601</v>
      </c>
      <c r="F74" t="s">
        <v>543</v>
      </c>
    </row>
    <row r="75" spans="3:6" x14ac:dyDescent="0.5">
      <c r="C75">
        <v>67</v>
      </c>
      <c r="D75" s="8" t="str">
        <f>HYPERLINK("#'Table 67'!A1", "How important or unimportant is it to you that your child/children learn the following digital skills in school?: Tracking changes in a document")</f>
        <v>How important or unimportant is it to you that your child/children learn the following digital skills in school?: Tracking changes in a document</v>
      </c>
      <c r="E75" s="14" t="str">
        <f>HYPERLINK("#'Full Results'!A613", "613")</f>
        <v>613</v>
      </c>
      <c r="F75" t="s">
        <v>543</v>
      </c>
    </row>
    <row r="76" spans="3:6" x14ac:dyDescent="0.5">
      <c r="C76">
        <v>68</v>
      </c>
      <c r="D76" s="8" t="str">
        <f>HYPERLINK("#'Table 68'!A1", "How important or unimportant is it to you that your child/children learn the following digital skills in school?: Posting responsibly on social media")</f>
        <v>How important or unimportant is it to you that your child/children learn the following digital skills in school?: Posting responsibly on social media</v>
      </c>
      <c r="E76" s="14" t="str">
        <f>HYPERLINK("#'Full Results'!A625", "625")</f>
        <v>625</v>
      </c>
      <c r="F76" t="s">
        <v>543</v>
      </c>
    </row>
    <row r="77" spans="3:6" x14ac:dyDescent="0.5">
      <c r="C77">
        <v>69</v>
      </c>
      <c r="D77" s="8" t="str">
        <f>HYPERLINK("#'Table 69'!A1", "How important or unimportant is it to you that your child/children learn the following digital skills in school?: Researching a topic online")</f>
        <v>How important or unimportant is it to you that your child/children learn the following digital skills in school?: Researching a topic online</v>
      </c>
      <c r="E77" s="14" t="str">
        <f>HYPERLINK("#'Full Results'!A637", "637")</f>
        <v>637</v>
      </c>
      <c r="F77" t="s">
        <v>543</v>
      </c>
    </row>
    <row r="78" spans="3:6" x14ac:dyDescent="0.5">
      <c r="C78">
        <v>70</v>
      </c>
      <c r="D78" s="8" t="str">
        <f>HYPERLINK("#'Table 70'!A1", "How important or unimportant is it to you that your child/children learn the following digital skills in school?: Backing up their data")</f>
        <v>How important or unimportant is it to you that your child/children learn the following digital skills in school?: Backing up their data</v>
      </c>
      <c r="E78" s="14" t="str">
        <f>HYPERLINK("#'Full Results'!A649", "649")</f>
        <v>649</v>
      </c>
      <c r="F78" t="s">
        <v>543</v>
      </c>
    </row>
    <row r="79" spans="3:6" x14ac:dyDescent="0.5">
      <c r="C79">
        <v>71</v>
      </c>
      <c r="D79" s="8" t="str">
        <f>HYPERLINK("#'Table 71'!A1", "How important or unimportant is it to you that your child/children learn the following digital skills in school?: Creating a basic spreadsheet")</f>
        <v>How important or unimportant is it to you that your child/children learn the following digital skills in school?: Creating a basic spreadsheet</v>
      </c>
      <c r="E79" s="14" t="str">
        <f>HYPERLINK("#'Full Results'!A661", "661")</f>
        <v>661</v>
      </c>
      <c r="F79" t="s">
        <v>543</v>
      </c>
    </row>
    <row r="80" spans="3:6" x14ac:dyDescent="0.5">
      <c r="C80">
        <v>72</v>
      </c>
      <c r="D80" s="8" t="str">
        <f>HYPERLINK("#'Table 72'!A1", "How important or unimportant is it to you that your child/children learn the following digital skills in school?: Learning how to program")</f>
        <v>How important or unimportant is it to you that your child/children learn the following digital skills in school?: Learning how to program</v>
      </c>
      <c r="E80" s="14" t="str">
        <f>HYPERLINK("#'Full Results'!A673", "673")</f>
        <v>673</v>
      </c>
      <c r="F80" t="s">
        <v>543</v>
      </c>
    </row>
    <row r="81" spans="3:6" x14ac:dyDescent="0.5">
      <c r="C81">
        <v>73</v>
      </c>
      <c r="D81" s="8" t="str">
        <f>HYPERLINK("#'Table 73'!A1", "How important or unimportant is it to you that your child/children learn the following digital skills in school?: Create their own website")</f>
        <v>How important or unimportant is it to you that your child/children learn the following digital skills in school?: Create their own website</v>
      </c>
      <c r="E81" s="14" t="str">
        <f>HYPERLINK("#'Full Results'!A685", "685")</f>
        <v>685</v>
      </c>
      <c r="F81" t="s">
        <v>543</v>
      </c>
    </row>
    <row r="82" spans="3:6" x14ac:dyDescent="0.5">
      <c r="C82">
        <v>74</v>
      </c>
      <c r="D82" s="8" t="str">
        <f>HYPERLINK("#'Table 74'!A1", "How important or unimportant is it to you that your child/children learn the following digital skills in school?: Build a machine learning model")</f>
        <v>How important or unimportant is it to you that your child/children learn the following digital skills in school?: Build a machine learning model</v>
      </c>
      <c r="E82" s="14" t="str">
        <f>HYPERLINK("#'Full Results'!A697", "697")</f>
        <v>697</v>
      </c>
      <c r="F82" t="s">
        <v>543</v>
      </c>
    </row>
    <row r="83" spans="3:6" x14ac:dyDescent="0.5">
      <c r="C83">
        <v>75</v>
      </c>
      <c r="D83" s="8" t="str">
        <f>HYPERLINK("#'Table 75'!A1", "Grid Summary: When choosing a digital product or service, how important or unimportant do the following features of the service tend to be?")</f>
        <v>Grid Summary: When choosing a digital product or service, how important or unimportant do the following features of the service tend to be?</v>
      </c>
      <c r="E83" s="7"/>
      <c r="F83" t="s">
        <v>58</v>
      </c>
    </row>
    <row r="84" spans="3:6" x14ac:dyDescent="0.5">
      <c r="C84">
        <v>76</v>
      </c>
      <c r="D84" s="8" t="str">
        <f>HYPERLINK("#'Table 76'!A1", "When choosing a digital product or service, how important or unimportant do the following features of the service tend to be?: Price")</f>
        <v>When choosing a digital product or service, how important or unimportant do the following features of the service tend to be?: Price</v>
      </c>
      <c r="E84" s="14" t="str">
        <f>HYPERLINK("#'Full Results'!A709", "709")</f>
        <v>709</v>
      </c>
      <c r="F84" t="s">
        <v>58</v>
      </c>
    </row>
    <row r="85" spans="3:6" x14ac:dyDescent="0.5">
      <c r="C85">
        <v>77</v>
      </c>
      <c r="D85" s="8" t="str">
        <f>HYPERLINK("#'Table 77'!A1", "When choosing a digital product or service, how important or unimportant do the following features of the service tend to be?: How easy the service is to use")</f>
        <v>When choosing a digital product or service, how important or unimportant do the following features of the service tend to be?: How easy the service is to use</v>
      </c>
      <c r="E85" s="14" t="str">
        <f>HYPERLINK("#'Full Results'!A721", "721")</f>
        <v>721</v>
      </c>
      <c r="F85" t="s">
        <v>58</v>
      </c>
    </row>
    <row r="86" spans="3:6" x14ac:dyDescent="0.5">
      <c r="C86">
        <v>78</v>
      </c>
      <c r="D86" s="8" t="str">
        <f>HYPERLINK("#'Table 78'!A1", "When choosing a digital product or service, how important or unimportant do the following features of the service tend to be?: Features offered by the service")</f>
        <v>When choosing a digital product or service, how important or unimportant do the following features of the service tend to be?: Features offered by the service</v>
      </c>
      <c r="E86" s="14" t="str">
        <f>HYPERLINK("#'Full Results'!A733", "733")</f>
        <v>733</v>
      </c>
      <c r="F86" t="s">
        <v>58</v>
      </c>
    </row>
    <row r="87" spans="3:6" x14ac:dyDescent="0.5">
      <c r="C87">
        <v>79</v>
      </c>
      <c r="D87" s="8" t="str">
        <f>HYPERLINK("#'Table 79'!A1", "When choosing a digital product or service, how important or unimportant do the following features of the service tend to be?: Ensuring data privacy")</f>
        <v>When choosing a digital product or service, how important or unimportant do the following features of the service tend to be?: Ensuring data privacy</v>
      </c>
      <c r="E87" s="14" t="str">
        <f>HYPERLINK("#'Full Results'!A745", "745")</f>
        <v>745</v>
      </c>
      <c r="F87" t="s">
        <v>58</v>
      </c>
    </row>
    <row r="88" spans="3:6" x14ac:dyDescent="0.5">
      <c r="C88">
        <v>80</v>
      </c>
      <c r="D88" s="8" t="str">
        <f>HYPERLINK("#'Table 80'!A1", "When choosing a digital product or service, how important or unimportant do the following features of the service tend to be?: Low carbon footprint")</f>
        <v>When choosing a digital product or service, how important or unimportant do the following features of the service tend to be?: Low carbon footprint</v>
      </c>
      <c r="E88" s="14" t="str">
        <f>HYPERLINK("#'Full Results'!A757", "757")</f>
        <v>757</v>
      </c>
      <c r="F88" t="s">
        <v>58</v>
      </c>
    </row>
    <row r="89" spans="3:6" x14ac:dyDescent="0.5">
      <c r="C89">
        <v>81</v>
      </c>
      <c r="D89" s="8" t="str">
        <f>HYPERLINK("#'Table 81'!A1", " Which, if any, of the following descriptions best matches your current work?")</f>
        <v xml:space="preserve"> Which, if any, of the following descriptions best matches your current work?</v>
      </c>
      <c r="E89" s="14" t="str">
        <f>HYPERLINK("#'Full Results'!A769", "769")</f>
        <v>769</v>
      </c>
      <c r="F89" t="s">
        <v>542</v>
      </c>
    </row>
    <row r="90" spans="3:6" x14ac:dyDescent="0.5">
      <c r="C90">
        <v>82</v>
      </c>
      <c r="D90" s="8" t="str">
        <f>HYPERLINK("#'Table 82'!A1", "Grid Summary: How important or unimportant are the following technologies to you personally in getting your job done?")</f>
        <v>Grid Summary: How important or unimportant are the following technologies to you personally in getting your job done?</v>
      </c>
      <c r="E90" s="7"/>
      <c r="F90" t="s">
        <v>542</v>
      </c>
    </row>
    <row r="91" spans="3:6" x14ac:dyDescent="0.5">
      <c r="C91">
        <v>83</v>
      </c>
      <c r="D91" s="8" t="str">
        <f>HYPERLINK("#'Table 83'!A1", "How important or unimportant are the following technologies to you personally in getting your job done?: Smartphone")</f>
        <v>How important or unimportant are the following technologies to you personally in getting your job done?: Smartphone</v>
      </c>
      <c r="E91" s="14" t="str">
        <f>HYPERLINK("#'Full Results'!A778", "778")</f>
        <v>778</v>
      </c>
      <c r="F91" t="s">
        <v>542</v>
      </c>
    </row>
    <row r="92" spans="3:6" x14ac:dyDescent="0.5">
      <c r="C92">
        <v>84</v>
      </c>
      <c r="D92" s="8" t="str">
        <f>HYPERLINK("#'Table 84'!A1", "How important or unimportant are the following technologies to you personally in getting your job done?: Web browser")</f>
        <v>How important or unimportant are the following technologies to you personally in getting your job done?: Web browser</v>
      </c>
      <c r="E92" s="14" t="str">
        <f>HYPERLINK("#'Full Results'!A786", "786")</f>
        <v>786</v>
      </c>
      <c r="F92" t="s">
        <v>542</v>
      </c>
    </row>
    <row r="93" spans="3:6" x14ac:dyDescent="0.5">
      <c r="C93">
        <v>85</v>
      </c>
      <c r="D93" s="8" t="str">
        <f>HYPERLINK("#'Table 85'!A1", "How important or unimportant are the following technologies to you personally in getting your job done?: Text messaging")</f>
        <v>How important or unimportant are the following technologies to you personally in getting your job done?: Text messaging</v>
      </c>
      <c r="E93" s="14" t="str">
        <f>HYPERLINK("#'Full Results'!A794", "794")</f>
        <v>794</v>
      </c>
      <c r="F93" t="s">
        <v>542</v>
      </c>
    </row>
    <row r="94" spans="3:6" x14ac:dyDescent="0.5">
      <c r="C94">
        <v>86</v>
      </c>
      <c r="D94" s="8" t="str">
        <f>HYPERLINK("#'Table 86'!A1", "How important or unimportant are the following technologies to you personally in getting your job done?: Social media")</f>
        <v>How important or unimportant are the following technologies to you personally in getting your job done?: Social media</v>
      </c>
      <c r="E94" s="14" t="str">
        <f>HYPERLINK("#'Full Results'!A802", "802")</f>
        <v>802</v>
      </c>
      <c r="F94" t="s">
        <v>542</v>
      </c>
    </row>
    <row r="95" spans="3:6" x14ac:dyDescent="0.5">
      <c r="C95">
        <v>87</v>
      </c>
      <c r="D95" s="8" t="str">
        <f>HYPERLINK("#'Table 87'!A1", "How important or unimportant are the following technologies to you personally in getting your job done?: Video chat")</f>
        <v>How important or unimportant are the following technologies to you personally in getting your job done?: Video chat</v>
      </c>
      <c r="E95" s="14" t="str">
        <f>HYPERLINK("#'Full Results'!A810", "810")</f>
        <v>810</v>
      </c>
      <c r="F95" t="s">
        <v>542</v>
      </c>
    </row>
    <row r="96" spans="3:6" x14ac:dyDescent="0.5">
      <c r="C96">
        <v>88</v>
      </c>
      <c r="D96" s="8" t="str">
        <f>HYPERLINK("#'Table 88'!A1", "How important or unimportant are the following technologies to you personally in getting your job done?: Documents")</f>
        <v>How important or unimportant are the following technologies to you personally in getting your job done?: Documents</v>
      </c>
      <c r="E96" s="14" t="str">
        <f>HYPERLINK("#'Full Results'!A818", "818")</f>
        <v>818</v>
      </c>
      <c r="F96" t="s">
        <v>542</v>
      </c>
    </row>
    <row r="97" spans="3:6" x14ac:dyDescent="0.5">
      <c r="C97">
        <v>89</v>
      </c>
      <c r="D97" s="8" t="str">
        <f>HYPERLINK("#'Table 89'!A1", "How important or unimportant are the following technologies to you personally in getting your job done?: Spreadsheets")</f>
        <v>How important or unimportant are the following technologies to you personally in getting your job done?: Spreadsheets</v>
      </c>
      <c r="E97" s="14" t="str">
        <f>HYPERLINK("#'Full Results'!A826", "826")</f>
        <v>826</v>
      </c>
      <c r="F97" t="s">
        <v>542</v>
      </c>
    </row>
    <row r="98" spans="3:6" x14ac:dyDescent="0.5">
      <c r="C98">
        <v>90</v>
      </c>
      <c r="D98" s="8" t="str">
        <f>HYPERLINK("#'Table 90'!A1", "How important or unimportant are the following technologies to you personally in getting your job done?: Programming")</f>
        <v>How important or unimportant are the following technologies to you personally in getting your job done?: Programming</v>
      </c>
      <c r="E98" s="14" t="str">
        <f>HYPERLINK("#'Full Results'!A834", "834")</f>
        <v>834</v>
      </c>
      <c r="F98" t="s">
        <v>542</v>
      </c>
    </row>
    <row r="99" spans="3:6" x14ac:dyDescent="0.5">
      <c r="C99">
        <v>91</v>
      </c>
      <c r="D99" s="8" t="str">
        <f>HYPERLINK("#'Table 91'!A1", "How important or unimportant are the following technologies to you personally in getting your job done?: AI / Machine Learning")</f>
        <v>How important or unimportant are the following technologies to you personally in getting your job done?: AI / Machine Learning</v>
      </c>
      <c r="E99" s="14" t="str">
        <f>HYPERLINK("#'Full Results'!A842", "842")</f>
        <v>842</v>
      </c>
      <c r="F99" t="s">
        <v>542</v>
      </c>
    </row>
    <row r="100" spans="3:6" x14ac:dyDescent="0.5">
      <c r="C100">
        <v>92</v>
      </c>
      <c r="D100" s="8" t="str">
        <f>HYPERLINK("#'Table 92'!A1", "Grid Summary: And how important or unimportant are the following online tools to getting your job done?")</f>
        <v>Grid Summary: And how important or unimportant are the following online tools to getting your job done?</v>
      </c>
      <c r="E100" s="7"/>
      <c r="F100" t="s">
        <v>542</v>
      </c>
    </row>
    <row r="101" spans="3:6" x14ac:dyDescent="0.5">
      <c r="C101">
        <v>93</v>
      </c>
      <c r="D101" s="8" t="str">
        <f>HYPERLINK("#'Table 93'!A1", "And how important or unimportant are the following online tools to getting your job done?: Online documents or spreadsheets")</f>
        <v>And how important or unimportant are the following online tools to getting your job done?: Online documents or spreadsheets</v>
      </c>
      <c r="E101" s="14" t="str">
        <f>HYPERLINK("#'Full Results'!A850", "850")</f>
        <v>850</v>
      </c>
      <c r="F101" t="s">
        <v>542</v>
      </c>
    </row>
    <row r="102" spans="3:6" x14ac:dyDescent="0.5">
      <c r="C102">
        <v>94</v>
      </c>
      <c r="D102" s="8" t="str">
        <f>HYPERLINK("#'Table 94'!A1", "And how important or unimportant are the following online tools to getting your job done?: Instant or messaging")</f>
        <v>And how important or unimportant are the following online tools to getting your job done?: Instant or messaging</v>
      </c>
      <c r="E102" s="14" t="str">
        <f>HYPERLINK("#'Full Results'!A858", "858")</f>
        <v>858</v>
      </c>
      <c r="F102" t="s">
        <v>542</v>
      </c>
    </row>
    <row r="103" spans="3:6" x14ac:dyDescent="0.5">
      <c r="C103">
        <v>95</v>
      </c>
      <c r="D103" s="8" t="str">
        <f>HYPERLINK("#'Table 95'!A1", "And how important or unimportant are the following online tools to getting your job done?: Video chat")</f>
        <v>And how important or unimportant are the following online tools to getting your job done?: Video chat</v>
      </c>
      <c r="E103" s="14" t="str">
        <f>HYPERLINK("#'Full Results'!A866", "866")</f>
        <v>866</v>
      </c>
      <c r="F103" t="s">
        <v>542</v>
      </c>
    </row>
    <row r="104" spans="3:6" x14ac:dyDescent="0.5">
      <c r="C104">
        <v>96</v>
      </c>
      <c r="D104" s="8" t="str">
        <f>HYPERLINK("#'Table 96'!A1", "Grid Summary: To what extent are the following preventing you, or not, from getting a better paid job?")</f>
        <v>Grid Summary: To what extent are the following preventing you, or not, from getting a better paid job?</v>
      </c>
      <c r="E104" s="7"/>
      <c r="F104" t="s">
        <v>542</v>
      </c>
    </row>
    <row r="105" spans="3:6" x14ac:dyDescent="0.5">
      <c r="C105">
        <v>97</v>
      </c>
      <c r="D105" s="8" t="str">
        <f>HYPERLINK("#'Table 97'!A1", "To what extent are the following preventing you, or not, from getting a better paid job?: Lack of digital skills")</f>
        <v>To what extent are the following preventing you, or not, from getting a better paid job?: Lack of digital skills</v>
      </c>
      <c r="E105" s="14" t="str">
        <f>HYPERLINK("#'Full Results'!A874", "874")</f>
        <v>874</v>
      </c>
      <c r="F105" t="s">
        <v>542</v>
      </c>
    </row>
    <row r="106" spans="3:6" x14ac:dyDescent="0.5">
      <c r="C106">
        <v>98</v>
      </c>
      <c r="D106" s="8" t="str">
        <f>HYPERLINK("#'Table 98'!A1", "To what extent are the following preventing you, or not, from getting a better paid job?: Gaps in employment")</f>
        <v>To what extent are the following preventing you, or not, from getting a better paid job?: Gaps in employment</v>
      </c>
      <c r="E106" s="14" t="str">
        <f>HYPERLINK("#'Full Results'!A881", "881")</f>
        <v>881</v>
      </c>
      <c r="F106" t="s">
        <v>542</v>
      </c>
    </row>
    <row r="107" spans="3:6" x14ac:dyDescent="0.5">
      <c r="C107">
        <v>99</v>
      </c>
      <c r="D107" s="8" t="str">
        <f>HYPERLINK("#'Table 99'!A1", "To what extent are the following preventing you, or not, from getting a better paid job?: Lack of formal education (e.g. university degree)")</f>
        <v>To what extent are the following preventing you, or not, from getting a better paid job?: Lack of formal education (e.g. university degree)</v>
      </c>
      <c r="E107" s="14" t="str">
        <f>HYPERLINK("#'Full Results'!A888", "888")</f>
        <v>888</v>
      </c>
      <c r="F107" t="s">
        <v>542</v>
      </c>
    </row>
    <row r="108" spans="3:6" x14ac:dyDescent="0.5">
      <c r="C108">
        <v>100</v>
      </c>
      <c r="D108" s="8" t="str">
        <f>HYPERLINK("#'Table 100'!A1", "To what extent are the following preventing you, or not, from getting a better paid job?: Caring responsibilities")</f>
        <v>To what extent are the following preventing you, or not, from getting a better paid job?: Caring responsibilities</v>
      </c>
      <c r="E108" s="14" t="str">
        <f>HYPERLINK("#'Full Results'!A895", "895")</f>
        <v>895</v>
      </c>
      <c r="F108" t="s">
        <v>542</v>
      </c>
    </row>
    <row r="109" spans="3:6" x14ac:dyDescent="0.5">
      <c r="C109">
        <v>101</v>
      </c>
      <c r="D109" s="8" t="str">
        <f>HYPERLINK("#'Table 101'!A1", "To what extent are the following preventing you, or not, from getting a better paid job?: Lack of transportation (e.g. not having access to a car)")</f>
        <v>To what extent are the following preventing you, or not, from getting a better paid job?: Lack of transportation (e.g. not having access to a car)</v>
      </c>
      <c r="E109" s="14" t="str">
        <f>HYPERLINK("#'Full Results'!A902", "902")</f>
        <v>902</v>
      </c>
      <c r="F109" t="s">
        <v>542</v>
      </c>
    </row>
    <row r="110" spans="3:6" x14ac:dyDescent="0.5">
      <c r="C110">
        <v>102</v>
      </c>
      <c r="D110" s="8" t="str">
        <f>HYPERLINK("#'Table 102'!A1", "To what extent are the following preventing you, or not, from getting a better paid job?: Lack of experience")</f>
        <v>To what extent are the following preventing you, or not, from getting a better paid job?: Lack of experience</v>
      </c>
      <c r="E110" s="14" t="str">
        <f>HYPERLINK("#'Full Results'!A909", "909")</f>
        <v>909</v>
      </c>
      <c r="F110" t="s">
        <v>542</v>
      </c>
    </row>
    <row r="111" spans="3:6" x14ac:dyDescent="0.5">
      <c r="C111">
        <v>103</v>
      </c>
      <c r="D111" s="8" t="str">
        <f>HYPERLINK("#'Table 103'!A1", " Which of the following best describes the way you currently work?")</f>
        <v xml:space="preserve"> Which of the following best describes the way you currently work?</v>
      </c>
      <c r="E111" s="14" t="str">
        <f>HYPERLINK("#'Full Results'!A916", "916")</f>
        <v>916</v>
      </c>
      <c r="F111" t="s">
        <v>542</v>
      </c>
    </row>
    <row r="112" spans="3:6" x14ac:dyDescent="0.5">
      <c r="C112">
        <v>104</v>
      </c>
      <c r="D112" s="8" t="str">
        <f>HYPERLINK("#'Table 104'!A1", " You said that you are currently working from home. Do you currently expect to continue to work from home for the foreseeable future?")</f>
        <v xml:space="preserve"> You said that you are currently working from home. Do you currently expect to continue to work from home for the foreseeable future?</v>
      </c>
      <c r="E112" s="14" t="str">
        <f>HYPERLINK("#'Full Results'!A922", "922")</f>
        <v>922</v>
      </c>
      <c r="F112" t="s">
        <v>544</v>
      </c>
    </row>
    <row r="113" spans="3:6" x14ac:dyDescent="0.5">
      <c r="C113">
        <v>105</v>
      </c>
      <c r="D113" s="8" t="str">
        <f>HYPERLINK("#'Table 105'!A1", " When you work from home, are there any digital tools or apps that you normally use at your company’s main place of work that you are not able to access? ")</f>
        <v xml:space="preserve"> When you work from home, are there any digital tools or apps that you normally use at your company’s main place of work that you are not able to access? </v>
      </c>
      <c r="E113" s="14" t="str">
        <f>HYPERLINK("#'Full Results'!A928", "928")</f>
        <v>928</v>
      </c>
      <c r="F113" t="s">
        <v>545</v>
      </c>
    </row>
    <row r="114" spans="3:6" x14ac:dyDescent="0.5">
      <c r="C114">
        <v>106</v>
      </c>
      <c r="D114" s="8" t="str">
        <f>HYPERLINK("#'Table 106'!A1", "Which government related activities have you used a website or app for?Please select all that apply")</f>
        <v>Which government related activities have you used a website or app for?Please select all that apply</v>
      </c>
      <c r="E114" s="14" t="str">
        <f>HYPERLINK("#'Full Results'!A935", "935")</f>
        <v>935</v>
      </c>
      <c r="F114" t="s">
        <v>58</v>
      </c>
    </row>
    <row r="115" spans="3:6" x14ac:dyDescent="0.5">
      <c r="C115">
        <v>107</v>
      </c>
      <c r="D115" s="8" t="str">
        <f>HYPERLINK("#'Table 107'!A1", "And which do you think you would be comfortable using a website or app for?Please select all that apply")</f>
        <v>And which do you think you would be comfortable using a website or app for?Please select all that apply</v>
      </c>
      <c r="E115" s="14" t="str">
        <f>HYPERLINK("#'Full Results'!A948", "948")</f>
        <v>948</v>
      </c>
      <c r="F115" t="s">
        <v>58</v>
      </c>
    </row>
    <row r="116" spans="3:6" x14ac:dyDescent="0.5">
      <c r="C116">
        <v>108</v>
      </c>
      <c r="D116" s="8" t="str">
        <f>HYPERLINK("#'Table 108'!A1", " Overall, how easy or difficult do you find it to use your government’s websites or apps?")</f>
        <v xml:space="preserve"> Overall, how easy or difficult do you find it to use your government’s websites or apps?</v>
      </c>
      <c r="E116" s="14" t="str">
        <f>HYPERLINK("#'Full Results'!A961", "961")</f>
        <v>961</v>
      </c>
      <c r="F116" t="s">
        <v>58</v>
      </c>
    </row>
    <row r="117" spans="3:6" x14ac:dyDescent="0.5">
      <c r="C117">
        <v>109</v>
      </c>
      <c r="D117" s="8" t="str">
        <f>HYPERLINK("#'Table 109'!A1", " If you were trying to find information or a service from your government’s website or app, how confident or unconfident are you that you could find it?")</f>
        <v xml:space="preserve"> If you were trying to find information or a service from your government’s website or app, how confident or unconfident are you that you could find it?</v>
      </c>
      <c r="E117" s="14" t="str">
        <f>HYPERLINK("#'Full Results'!A973", "973")</f>
        <v>973</v>
      </c>
      <c r="F117" t="s">
        <v>58</v>
      </c>
    </row>
    <row r="118" spans="3:6" x14ac:dyDescent="0.5">
      <c r="C118">
        <v>110</v>
      </c>
      <c r="D118" s="8" t="str">
        <f>HYPERLINK("#'Table 110'!A1", "Grid Summary: You said you had used a government website or app to do the following activities. How helpful or unhelpful did you find it?")</f>
        <v>Grid Summary: You said you had used a government website or app to do the following activities. How helpful or unhelpful did you find it?</v>
      </c>
      <c r="E118" s="7"/>
      <c r="F118" t="s">
        <v>546</v>
      </c>
    </row>
    <row r="119" spans="3:6" x14ac:dyDescent="0.5">
      <c r="C119">
        <v>111</v>
      </c>
      <c r="D119" s="8" t="str">
        <f>HYPERLINK("#'Table 111'!A1", "You said you had used a government website or app to do the following activities. How helpful or unhelpful did you find it?: Pay your taxes or a fine")</f>
        <v>You said you had used a government website or app to do the following activities. How helpful or unhelpful did you find it?: Pay your taxes or a fine</v>
      </c>
      <c r="E119" s="14" t="str">
        <f>HYPERLINK("#'Full Results'!A985", "985")</f>
        <v>985</v>
      </c>
      <c r="F119" t="s">
        <v>546</v>
      </c>
    </row>
    <row r="120" spans="3:6" x14ac:dyDescent="0.5">
      <c r="C120">
        <v>112</v>
      </c>
      <c r="D120" s="8" t="str">
        <f>HYPERLINK("#'Table 112'!A1", "You said you had used a government website or app to do the following activities. How helpful or unhelpful did you find it?: Apply for benefits")</f>
        <v>You said you had used a government website or app to do the following activities. How helpful or unhelpful did you find it?: Apply for benefits</v>
      </c>
      <c r="E120" s="14" t="str">
        <f>HYPERLINK("#'Full Results'!A993", "993")</f>
        <v>993</v>
      </c>
      <c r="F120" t="s">
        <v>546</v>
      </c>
    </row>
    <row r="121" spans="3:6" x14ac:dyDescent="0.5">
      <c r="C121">
        <v>113</v>
      </c>
      <c r="D121" s="8" t="str">
        <f>HYPERLINK("#'Table 113'!A1", "You said you had used a government website or app to do the following activities. How helpful or unhelpful did you find it?: Book a medical appointment")</f>
        <v>You said you had used a government website or app to do the following activities. How helpful or unhelpful did you find it?: Book a medical appointment</v>
      </c>
      <c r="E121" s="14" t="str">
        <f>HYPERLINK("#'Full Results'!A1001", "1001")</f>
        <v>1001</v>
      </c>
      <c r="F121" t="s">
        <v>546</v>
      </c>
    </row>
    <row r="122" spans="3:6" x14ac:dyDescent="0.5">
      <c r="C122">
        <v>114</v>
      </c>
      <c r="D122" s="8" t="str">
        <f>HYPERLINK("#'Table 114'!A1", "You said you had used a government website or app to do the following activities. How helpful or unhelpful did you find it?: Have a medical consultation")</f>
        <v>You said you had used a government website or app to do the following activities. How helpful or unhelpful did you find it?: Have a medical consultation</v>
      </c>
      <c r="E122" s="14" t="str">
        <f>HYPERLINK("#'Full Results'!A1009", "1009")</f>
        <v>1009</v>
      </c>
      <c r="F122" t="s">
        <v>546</v>
      </c>
    </row>
    <row r="123" spans="3:6" x14ac:dyDescent="0.5">
      <c r="C123">
        <v>115</v>
      </c>
      <c r="D123" s="8" t="str">
        <f>HYPERLINK("#'Table 115'!A1", "You said you had used a government website or app to do the following activities. How helpful or unhelpful did you find it?: Prove your identity")</f>
        <v>You said you had used a government website or app to do the following activities. How helpful or unhelpful did you find it?: Prove your identity</v>
      </c>
      <c r="E123" s="14" t="str">
        <f>HYPERLINK("#'Full Results'!A1017", "1017")</f>
        <v>1017</v>
      </c>
      <c r="F123" t="s">
        <v>546</v>
      </c>
    </row>
    <row r="124" spans="3:6" x14ac:dyDescent="0.5">
      <c r="C124">
        <v>116</v>
      </c>
      <c r="D124" s="8" t="str">
        <f>HYPERLINK("#'Table 116'!A1", "You said you had used a government website or app to do the following activities. How helpful or unhelpful did you find it?: Accessing medical records")</f>
        <v>You said you had used a government website or app to do the following activities. How helpful or unhelpful did you find it?: Accessing medical records</v>
      </c>
      <c r="E124" s="14" t="str">
        <f>HYPERLINK("#'Full Results'!A1025", "1025")</f>
        <v>1025</v>
      </c>
      <c r="F124" t="s">
        <v>546</v>
      </c>
    </row>
    <row r="125" spans="3:6" x14ac:dyDescent="0.5">
      <c r="C125">
        <v>117</v>
      </c>
      <c r="D125" s="8" t="str">
        <f>HYPERLINK("#'Table 117'!A1", "You said you had used a government website or app to do the following activities. How helpful or unhelpful did you find it?: Renew a passport or driving licence")</f>
        <v>You said you had used a government website or app to do the following activities. How helpful or unhelpful did you find it?: Renew a passport or driving licence</v>
      </c>
      <c r="E125" s="14" t="str">
        <f>HYPERLINK("#'Full Results'!A1033", "1033")</f>
        <v>1033</v>
      </c>
      <c r="F125" t="s">
        <v>546</v>
      </c>
    </row>
    <row r="126" spans="3:6" x14ac:dyDescent="0.5">
      <c r="C126">
        <v>118</v>
      </c>
      <c r="D126" s="8" t="str">
        <f>HYPERLINK("#'Table 118'!A1", "You said you had used a government website or app to do the following activities. How helpful or unhelpful did you find it?: Vote in an election")</f>
        <v>You said you had used a government website or app to do the following activities. How helpful or unhelpful did you find it?: Vote in an election</v>
      </c>
      <c r="E126" s="14" t="str">
        <f>HYPERLINK("#'Full Results'!A1041", "1041")</f>
        <v>1041</v>
      </c>
      <c r="F126" t="s">
        <v>546</v>
      </c>
    </row>
    <row r="127" spans="3:6" x14ac:dyDescent="0.5">
      <c r="C127">
        <v>119</v>
      </c>
      <c r="D127" s="8" t="str">
        <f>HYPERLINK("#'Table 119'!A1", " Which of the following is closest to your view?")</f>
        <v xml:space="preserve"> Which of the following is closest to your view?</v>
      </c>
      <c r="E127" s="14" t="str">
        <f>HYPERLINK("#'Full Results'!A1049", "1049")</f>
        <v>1049</v>
      </c>
      <c r="F127" t="s">
        <v>58</v>
      </c>
    </row>
    <row r="128" spans="3:6" x14ac:dyDescent="0.5">
      <c r="C128">
        <v>120</v>
      </c>
      <c r="D128" s="8" t="str">
        <f>HYPERLINK("#'Table 120'!A1", " Overall, how good or bad a job do you think your Government and public services do at taking advantage of digital technology?")</f>
        <v xml:space="preserve"> Overall, how good or bad a job do you think your Government and public services do at taking advantage of digital technology?</v>
      </c>
      <c r="E128" s="14" t="str">
        <f>HYPERLINK("#'Full Results'!A1054", "1054")</f>
        <v>1054</v>
      </c>
      <c r="F128" t="s">
        <v>58</v>
      </c>
    </row>
    <row r="129" spans="3:6" x14ac:dyDescent="0.5">
      <c r="C129">
        <v>121</v>
      </c>
      <c r="D129" s="8" t="str">
        <f>HYPERLINK("#'Table 121'!A1", "Grid Summary: For each of the below technologies, please indicate how familiar you are with the technology")</f>
        <v>Grid Summary: For each of the below technologies, please indicate how familiar you are with the technology</v>
      </c>
      <c r="E129" s="7"/>
      <c r="F129" t="s">
        <v>58</v>
      </c>
    </row>
    <row r="130" spans="3:6" x14ac:dyDescent="0.5">
      <c r="C130">
        <v>122</v>
      </c>
      <c r="D130" s="8" t="str">
        <f>HYPERLINK("#'Table 122'!A1", "For each of the below technologies, please indicate how familiar you are with the technology: Electric cars")</f>
        <v>For each of the below technologies, please indicate how familiar you are with the technology: Electric cars</v>
      </c>
      <c r="E130" s="14" t="str">
        <f>HYPERLINK("#'Full Results'!A1063", "1063")</f>
        <v>1063</v>
      </c>
      <c r="F130" t="s">
        <v>58</v>
      </c>
    </row>
    <row r="131" spans="3:6" x14ac:dyDescent="0.5">
      <c r="C131">
        <v>123</v>
      </c>
      <c r="D131" s="8" t="str">
        <f>HYPERLINK("#'Table 123'!A1", "For each of the below technologies, please indicate how familiar you are with the technology: Self-driving taxis")</f>
        <v>For each of the below technologies, please indicate how familiar you are with the technology: Self-driving taxis</v>
      </c>
      <c r="E131" s="14" t="str">
        <f>HYPERLINK("#'Full Results'!A1070", "1070")</f>
        <v>1070</v>
      </c>
      <c r="F131" t="s">
        <v>58</v>
      </c>
    </row>
    <row r="132" spans="3:6" x14ac:dyDescent="0.5">
      <c r="C132">
        <v>124</v>
      </c>
      <c r="D132" s="8" t="str">
        <f>HYPERLINK("#'Table 124'!A1", "For each of the below technologies, please indicate how familiar you are with the technology: Self-driving personal cars")</f>
        <v>For each of the below technologies, please indicate how familiar you are with the technology: Self-driving personal cars</v>
      </c>
      <c r="E132" s="14" t="str">
        <f>HYPERLINK("#'Full Results'!A1077", "1077")</f>
        <v>1077</v>
      </c>
      <c r="F132" t="s">
        <v>58</v>
      </c>
    </row>
    <row r="133" spans="3:6" x14ac:dyDescent="0.5">
      <c r="C133">
        <v>125</v>
      </c>
      <c r="D133" s="8" t="str">
        <f>HYPERLINK("#'Table 125'!A1", "For each of the below technologies, please indicate how familiar you are with the technology: The Metaverse")</f>
        <v>For each of the below technologies, please indicate how familiar you are with the technology: The Metaverse</v>
      </c>
      <c r="E133" s="14" t="str">
        <f>HYPERLINK("#'Full Results'!A1084", "1084")</f>
        <v>1084</v>
      </c>
      <c r="F133" t="s">
        <v>58</v>
      </c>
    </row>
    <row r="134" spans="3:6" x14ac:dyDescent="0.5">
      <c r="C134">
        <v>126</v>
      </c>
      <c r="D134" s="8" t="str">
        <f>HYPERLINK("#'Table 126'!A1", "For each of the below technologies, please indicate how familiar you are with the technology: Advanced virtual reality headsets")</f>
        <v>For each of the below technologies, please indicate how familiar you are with the technology: Advanced virtual reality headsets</v>
      </c>
      <c r="E134" s="14" t="str">
        <f>HYPERLINK("#'Full Results'!A1091", "1091")</f>
        <v>1091</v>
      </c>
      <c r="F134" t="s">
        <v>58</v>
      </c>
    </row>
    <row r="135" spans="3:6" x14ac:dyDescent="0.5">
      <c r="C135">
        <v>127</v>
      </c>
      <c r="D135" s="8" t="str">
        <f>HYPERLINK("#'Table 127'!A1", "For each of the below technologies, please indicate how familiar you are with the technology: Household robots")</f>
        <v>For each of the below technologies, please indicate how familiar you are with the technology: Household robots</v>
      </c>
      <c r="E135" s="14" t="str">
        <f>HYPERLINK("#'Full Results'!A1098", "1098")</f>
        <v>1098</v>
      </c>
      <c r="F135" t="s">
        <v>58</v>
      </c>
    </row>
    <row r="136" spans="3:6" x14ac:dyDescent="0.5">
      <c r="C136">
        <v>128</v>
      </c>
      <c r="D136" s="8" t="str">
        <f>HYPERLINK("#'Table 128'!A1", "For each of the below technologies, please indicate how familiar you are with the technology: Drone delivery")</f>
        <v>For each of the below technologies, please indicate how familiar you are with the technology: Drone delivery</v>
      </c>
      <c r="E136" s="14" t="str">
        <f>HYPERLINK("#'Full Results'!A1105", "1105")</f>
        <v>1105</v>
      </c>
      <c r="F136" t="s">
        <v>58</v>
      </c>
    </row>
    <row r="137" spans="3:6" x14ac:dyDescent="0.5">
      <c r="C137">
        <v>129</v>
      </c>
      <c r="D137" s="8" t="str">
        <f>HYPERLINK("#'Table 129'!A1", "For each of the below technologies, please indicate how familiar you are with the technology: Augmented reality headsets")</f>
        <v>For each of the below technologies, please indicate how familiar you are with the technology: Augmented reality headsets</v>
      </c>
      <c r="E137" s="14" t="str">
        <f>HYPERLINK("#'Full Results'!A1112", "1112")</f>
        <v>1112</v>
      </c>
      <c r="F137" t="s">
        <v>58</v>
      </c>
    </row>
    <row r="138" spans="3:6" x14ac:dyDescent="0.5">
      <c r="C138">
        <v>130</v>
      </c>
      <c r="D138" s="8" t="str">
        <f>HYPERLINK("#'Table 130'!A1", "For each of the below technologies, please indicate how familiar you are with the technology: Artificial Intelligence assistants at work")</f>
        <v>For each of the below technologies, please indicate how familiar you are with the technology: Artificial Intelligence assistants at work</v>
      </c>
      <c r="E138" s="14" t="str">
        <f>HYPERLINK("#'Full Results'!A1119", "1119")</f>
        <v>1119</v>
      </c>
      <c r="F138" t="s">
        <v>58</v>
      </c>
    </row>
    <row r="139" spans="3:6" x14ac:dyDescent="0.5">
      <c r="C139">
        <v>131</v>
      </c>
      <c r="D139" s="8" t="str">
        <f>HYPERLINK("#'Table 131'!A1", "For each of the below technologies, please indicate how familiar you are with the technology: Artificial Intelligence medical diagnosis")</f>
        <v>For each of the below technologies, please indicate how familiar you are with the technology: Artificial Intelligence medical diagnosis</v>
      </c>
      <c r="E139" s="14" t="str">
        <f>HYPERLINK("#'Full Results'!A1126", "1126")</f>
        <v>1126</v>
      </c>
      <c r="F139" t="s">
        <v>58</v>
      </c>
    </row>
    <row r="140" spans="3:6" x14ac:dyDescent="0.5">
      <c r="C140">
        <v>132</v>
      </c>
      <c r="D140" s="8" t="str">
        <f>HYPERLINK("#'Table 132'!A1", "For each of the below technologies, please indicate how familiar you are with the technology: Artificial Intelligence checkouts at shops (“just walk out”)")</f>
        <v>For each of the below technologies, please indicate how familiar you are with the technology: Artificial Intelligence checkouts at shops (“just walk out”)</v>
      </c>
      <c r="E140" s="14" t="str">
        <f>HYPERLINK("#'Full Results'!A1133", "1133")</f>
        <v>1133</v>
      </c>
      <c r="F140" t="s">
        <v>58</v>
      </c>
    </row>
    <row r="141" spans="3:6" x14ac:dyDescent="0.5">
      <c r="C141">
        <v>133</v>
      </c>
      <c r="D141" s="8" t="str">
        <f>HYPERLINK("#'Table 133'!A1", "For each of the below technologies, please indicate how familiar you are with the technology: Blockchain (eg cryptocurrency, NFTs etc)")</f>
        <v>For each of the below technologies, please indicate how familiar you are with the technology: Blockchain (eg cryptocurrency, NFTs etc)</v>
      </c>
      <c r="E141" s="14" t="str">
        <f>HYPERLINK("#'Full Results'!A1140", "1140")</f>
        <v>1140</v>
      </c>
      <c r="F141" t="s">
        <v>58</v>
      </c>
    </row>
    <row r="142" spans="3:6" x14ac:dyDescent="0.5">
      <c r="C142">
        <v>134</v>
      </c>
      <c r="D142" s="8" t="str">
        <f>HYPERLINK("#'Table 134'!A1", "For each of the below technologies, please indicate how familiar you are with the technology: 6G")</f>
        <v>For each of the below technologies, please indicate how familiar you are with the technology: 6G</v>
      </c>
      <c r="E142" s="14" t="str">
        <f>HYPERLINK("#'Full Results'!A1147", "1147")</f>
        <v>1147</v>
      </c>
      <c r="F142" t="s">
        <v>58</v>
      </c>
    </row>
    <row r="143" spans="3:6" x14ac:dyDescent="0.5">
      <c r="C143">
        <v>135</v>
      </c>
      <c r="D143" s="8" t="str">
        <f>HYPERLINK("#'Table 135'!A1", "Grid Summary: For each of the below technologies, please indicate how comfortable you are with the technology")</f>
        <v>Grid Summary: For each of the below technologies, please indicate how comfortable you are with the technology</v>
      </c>
      <c r="E143" s="7"/>
      <c r="F143" t="s">
        <v>58</v>
      </c>
    </row>
    <row r="144" spans="3:6" x14ac:dyDescent="0.5">
      <c r="C144">
        <v>136</v>
      </c>
      <c r="D144" s="8" t="str">
        <f>HYPERLINK("#'Table 136'!A1", "For each of the below technologies, please indicate how comfortable you are with the technology: Electric cars")</f>
        <v>For each of the below technologies, please indicate how comfortable you are with the technology: Electric cars</v>
      </c>
      <c r="E144" s="14" t="str">
        <f>HYPERLINK("#'Full Results'!A1154", "1154")</f>
        <v>1154</v>
      </c>
      <c r="F144" t="s">
        <v>58</v>
      </c>
    </row>
    <row r="145" spans="3:6" x14ac:dyDescent="0.5">
      <c r="C145">
        <v>137</v>
      </c>
      <c r="D145" s="8" t="str">
        <f>HYPERLINK("#'Table 137'!A1", "For each of the below technologies, please indicate how comfortable you are with the technology: Self-driving taxis")</f>
        <v>For each of the below technologies, please indicate how comfortable you are with the technology: Self-driving taxis</v>
      </c>
      <c r="E145" s="14" t="str">
        <f>HYPERLINK("#'Full Results'!A1161", "1161")</f>
        <v>1161</v>
      </c>
      <c r="F145" t="s">
        <v>58</v>
      </c>
    </row>
    <row r="146" spans="3:6" x14ac:dyDescent="0.5">
      <c r="C146">
        <v>138</v>
      </c>
      <c r="D146" s="8" t="str">
        <f>HYPERLINK("#'Table 138'!A1", "For each of the below technologies, please indicate how comfortable you are with the technology: Self-driving personal cars")</f>
        <v>For each of the below technologies, please indicate how comfortable you are with the technology: Self-driving personal cars</v>
      </c>
      <c r="E146" s="14" t="str">
        <f>HYPERLINK("#'Full Results'!A1168", "1168")</f>
        <v>1168</v>
      </c>
      <c r="F146" t="s">
        <v>58</v>
      </c>
    </row>
    <row r="147" spans="3:6" x14ac:dyDescent="0.5">
      <c r="C147">
        <v>139</v>
      </c>
      <c r="D147" s="8" t="str">
        <f>HYPERLINK("#'Table 139'!A1", "For each of the below technologies, please indicate how comfortable you are with the technology: The Metaverse")</f>
        <v>For each of the below technologies, please indicate how comfortable you are with the technology: The Metaverse</v>
      </c>
      <c r="E147" s="14" t="str">
        <f>HYPERLINK("#'Full Results'!A1175", "1175")</f>
        <v>1175</v>
      </c>
      <c r="F147" t="s">
        <v>58</v>
      </c>
    </row>
    <row r="148" spans="3:6" x14ac:dyDescent="0.5">
      <c r="C148">
        <v>140</v>
      </c>
      <c r="D148" s="8" t="str">
        <f>HYPERLINK("#'Table 140'!A1", "For each of the below technologies, please indicate how comfortable you are with the technology: Advanced virtual reality headsets")</f>
        <v>For each of the below technologies, please indicate how comfortable you are with the technology: Advanced virtual reality headsets</v>
      </c>
      <c r="E148" s="14" t="str">
        <f>HYPERLINK("#'Full Results'!A1182", "1182")</f>
        <v>1182</v>
      </c>
      <c r="F148" t="s">
        <v>58</v>
      </c>
    </row>
    <row r="149" spans="3:6" x14ac:dyDescent="0.5">
      <c r="C149">
        <v>141</v>
      </c>
      <c r="D149" s="8" t="str">
        <f>HYPERLINK("#'Table 141'!A1", "For each of the below technologies, please indicate how comfortable you are with the technology: Augmented reality headsets")</f>
        <v>For each of the below technologies, please indicate how comfortable you are with the technology: Augmented reality headsets</v>
      </c>
      <c r="E149" s="14" t="str">
        <f>HYPERLINK("#'Full Results'!A1189", "1189")</f>
        <v>1189</v>
      </c>
      <c r="F149" t="s">
        <v>58</v>
      </c>
    </row>
    <row r="150" spans="3:6" x14ac:dyDescent="0.5">
      <c r="C150">
        <v>142</v>
      </c>
      <c r="D150" s="8" t="str">
        <f>HYPERLINK("#'Table 142'!A1", "For each of the below technologies, please indicate how comfortable you are with the technology: Artificial Intelligence assistants at work")</f>
        <v>For each of the below technologies, please indicate how comfortable you are with the technology: Artificial Intelligence assistants at work</v>
      </c>
      <c r="E150" s="14" t="str">
        <f>HYPERLINK("#'Full Results'!A1196", "1196")</f>
        <v>1196</v>
      </c>
      <c r="F150" t="s">
        <v>58</v>
      </c>
    </row>
    <row r="151" spans="3:6" x14ac:dyDescent="0.5">
      <c r="C151">
        <v>143</v>
      </c>
      <c r="D151" s="8" t="str">
        <f>HYPERLINK("#'Table 143'!A1", "For each of the below technologies, please indicate how comfortable you are with the technology: Artificial Intelligence medical diagnosis")</f>
        <v>For each of the below technologies, please indicate how comfortable you are with the technology: Artificial Intelligence medical diagnosis</v>
      </c>
      <c r="E151" s="14" t="str">
        <f>HYPERLINK("#'Full Results'!A1203", "1203")</f>
        <v>1203</v>
      </c>
      <c r="F151" t="s">
        <v>58</v>
      </c>
    </row>
    <row r="152" spans="3:6" x14ac:dyDescent="0.5">
      <c r="C152">
        <v>144</v>
      </c>
      <c r="D152" s="8" t="str">
        <f>HYPERLINK("#'Table 144'!A1", "For each of the below technologies, please indicate how comfortable you are with the technology: Artificial Intelligence checkouts at shops (“just walk out”)")</f>
        <v>For each of the below technologies, please indicate how comfortable you are with the technology: Artificial Intelligence checkouts at shops (“just walk out”)</v>
      </c>
      <c r="E152" s="14" t="str">
        <f>HYPERLINK("#'Full Results'!A1210", "1210")</f>
        <v>1210</v>
      </c>
      <c r="F152" t="s">
        <v>58</v>
      </c>
    </row>
    <row r="153" spans="3:6" x14ac:dyDescent="0.5">
      <c r="C153">
        <v>145</v>
      </c>
      <c r="D153" s="8" t="str">
        <f>HYPERLINK("#'Table 145'!A1", "For each of the below technologies, please indicate how comfortable you are with the technology: Blockchain (eg cryptocurrency, NFTs etc)")</f>
        <v>For each of the below technologies, please indicate how comfortable you are with the technology: Blockchain (eg cryptocurrency, NFTs etc)</v>
      </c>
      <c r="E153" s="14" t="str">
        <f>HYPERLINK("#'Full Results'!A1217", "1217")</f>
        <v>1217</v>
      </c>
      <c r="F153" t="s">
        <v>58</v>
      </c>
    </row>
    <row r="154" spans="3:6" x14ac:dyDescent="0.5">
      <c r="C154">
        <v>146</v>
      </c>
      <c r="D154" s="8" t="str">
        <f>HYPERLINK("#'Table 146'!A1", "For each of the below technologies, please indicate how comfortable you are with the technology: Household robots")</f>
        <v>For each of the below technologies, please indicate how comfortable you are with the technology: Household robots</v>
      </c>
      <c r="E154" s="14" t="str">
        <f>HYPERLINK("#'Full Results'!A1224", "1224")</f>
        <v>1224</v>
      </c>
      <c r="F154" t="s">
        <v>58</v>
      </c>
    </row>
    <row r="155" spans="3:6" x14ac:dyDescent="0.5">
      <c r="C155">
        <v>147</v>
      </c>
      <c r="D155" s="8" t="str">
        <f>HYPERLINK("#'Table 147'!A1", "For each of the below technologies, please indicate how comfortable you are with the technology: Drone delivery")</f>
        <v>For each of the below technologies, please indicate how comfortable you are with the technology: Drone delivery</v>
      </c>
      <c r="E155" s="14" t="str">
        <f>HYPERLINK("#'Full Results'!A1231", "1231")</f>
        <v>1231</v>
      </c>
      <c r="F155" t="s">
        <v>58</v>
      </c>
    </row>
    <row r="156" spans="3:6" x14ac:dyDescent="0.5">
      <c r="C156">
        <v>148</v>
      </c>
      <c r="D156" s="8" t="str">
        <f>HYPERLINK("#'Table 148'!A1", "For each of the below technologies, please indicate how comfortable you are with the technology: 6G")</f>
        <v>For each of the below technologies, please indicate how comfortable you are with the technology: 6G</v>
      </c>
      <c r="E156" s="14" t="str">
        <f>HYPERLINK("#'Full Results'!A1238", "1238")</f>
        <v>1238</v>
      </c>
      <c r="F156" t="s">
        <v>58</v>
      </c>
    </row>
    <row r="157" spans="3:6" x14ac:dyDescent="0.5">
      <c r="C157">
        <v>149</v>
      </c>
      <c r="D157" s="8" t="str">
        <f>HYPERLINK("#'Table 149'!A1", "Which of these technologies, if any, would you be likely to use in the next decade?Please select all that apply")</f>
        <v>Which of these technologies, if any, would you be likely to use in the next decade?Please select all that apply</v>
      </c>
      <c r="E157" s="14" t="str">
        <f>HYPERLINK("#'Full Results'!A1245", "1245")</f>
        <v>1245</v>
      </c>
      <c r="F157" t="s">
        <v>58</v>
      </c>
    </row>
    <row r="158" spans="3:6" x14ac:dyDescent="0.5">
      <c r="C158">
        <v>150</v>
      </c>
      <c r="D158" s="8" t="str">
        <f>HYPERLINK("#'Table 150'!A1", "And which of these technologies, if any, do you think could make a significant difference to your everyday life?Please select all that apply")</f>
        <v>And which of these technologies, if any, do you think could make a significant difference to your everyday life?Please select all that apply</v>
      </c>
      <c r="E158" s="14" t="str">
        <f>HYPERLINK("#'Full Results'!A1261", "1261")</f>
        <v>1261</v>
      </c>
      <c r="F158" t="s">
        <v>58</v>
      </c>
    </row>
    <row r="159" spans="3:6" x14ac:dyDescent="0.5">
      <c r="C159">
        <v>151</v>
      </c>
      <c r="D159" s="8" t="str">
        <f>HYPERLINK("#'Table 151'!A1", "Grid Summary: Do you tend to agree or disagree with the following?")</f>
        <v>Grid Summary: Do you tend to agree or disagree with the following?</v>
      </c>
      <c r="E159" s="7"/>
      <c r="F159" t="s">
        <v>58</v>
      </c>
    </row>
    <row r="160" spans="3:6" x14ac:dyDescent="0.5">
      <c r="C160">
        <v>152</v>
      </c>
      <c r="D160" s="8" t="str">
        <f>HYPERLINK("#'Table 152'!A1", "Do you tend to agree or disagree with the following?: It is difficult for a modern economy to prosper without a strong digital technology sector")</f>
        <v>Do you tend to agree or disagree with the following?: It is difficult for a modern economy to prosper without a strong digital technology sector</v>
      </c>
      <c r="E160" s="14" t="str">
        <f>HYPERLINK("#'Full Results'!A1276", "1276")</f>
        <v>1276</v>
      </c>
      <c r="F160" t="s">
        <v>58</v>
      </c>
    </row>
    <row r="161" spans="3:6" x14ac:dyDescent="0.5">
      <c r="C161">
        <v>153</v>
      </c>
      <c r="D161" s="8" t="str">
        <f>HYPERLINK("#'Table 153'!A1", "Do you tend to agree or disagree with the following?: Europe’s technology sector is falling behind other countries or regions")</f>
        <v>Do you tend to agree or disagree with the following?: Europe’s technology sector is falling behind other countries or regions</v>
      </c>
      <c r="E161" s="14" t="str">
        <f>HYPERLINK("#'Full Results'!A1288", "1288")</f>
        <v>1288</v>
      </c>
      <c r="F161" t="s">
        <v>58</v>
      </c>
    </row>
    <row r="162" spans="3:6" x14ac:dyDescent="0.5">
      <c r="C162">
        <v>154</v>
      </c>
      <c r="D162" s="8" t="str">
        <f>HYPERLINK("#'Table 154'!A1", "Do you tend to agree or disagree with the following?: We should do more to help people learn basic digital skills")</f>
        <v>Do you tend to agree or disagree with the following?: We should do more to help people learn basic digital skills</v>
      </c>
      <c r="E162" s="14" t="str">
        <f>HYPERLINK("#'Full Results'!A1300", "1300")</f>
        <v>1300</v>
      </c>
      <c r="F162" t="s">
        <v>58</v>
      </c>
    </row>
    <row r="163" spans="3:6" x14ac:dyDescent="0.5">
      <c r="C163">
        <v>155</v>
      </c>
      <c r="D163" s="8" t="str">
        <f>HYPERLINK("#'Table 155'!A1", "Do you tend to agree or disagree with the following?: I would like to have learned more about computing and digital technology when I was at school")</f>
        <v>Do you tend to agree or disagree with the following?: I would like to have learned more about computing and digital technology when I was at school</v>
      </c>
      <c r="E163" s="14" t="str">
        <f>HYPERLINK("#'Full Results'!A1312", "1312")</f>
        <v>1312</v>
      </c>
      <c r="F163" t="s">
        <v>58</v>
      </c>
    </row>
    <row r="164" spans="3:6" x14ac:dyDescent="0.5">
      <c r="C164">
        <v>156</v>
      </c>
      <c r="D164" s="8" t="str">
        <f>HYPERLINK("#'Table 156'!A1", "Do you tend to agree or disagree with the following?: My country is a digital frontrunner when compared to other European countries")</f>
        <v>Do you tend to agree or disagree with the following?: My country is a digital frontrunner when compared to other European countries</v>
      </c>
      <c r="E164" s="14" t="str">
        <f>HYPERLINK("#'Full Results'!A1324", "1324")</f>
        <v>1324</v>
      </c>
      <c r="F164" t="s">
        <v>58</v>
      </c>
    </row>
    <row r="165" spans="3:6" x14ac:dyDescent="0.5">
      <c r="C165">
        <v>157</v>
      </c>
      <c r="D165" s="8" t="str">
        <f>HYPERLINK("#'Table 157'!A1", " Overall, how confident or unconfident are you in keeping your personal digital data secure?")</f>
        <v xml:space="preserve"> Overall, how confident or unconfident are you in keeping your personal digital data secure?</v>
      </c>
      <c r="E165" s="14" t="str">
        <f>HYPERLINK("#'Full Results'!A1336", "1336")</f>
        <v>1336</v>
      </c>
      <c r="F165" t="s">
        <v>58</v>
      </c>
    </row>
    <row r="166" spans="3:6" x14ac:dyDescent="0.5">
      <c r="C166">
        <v>158</v>
      </c>
      <c r="D166" s="8" t="str">
        <f>HYPERLINK("#'Table 158'!A1", "Grid Summary: To what extent, if at all, would you trust your personal digital data to be secure in the following circumstances?")</f>
        <v>Grid Summary: To what extent, if at all, would you trust your personal digital data to be secure in the following circumstances?</v>
      </c>
      <c r="E166" s="7"/>
      <c r="F166" t="s">
        <v>58</v>
      </c>
    </row>
    <row r="167" spans="3:6" x14ac:dyDescent="0.5">
      <c r="C167">
        <v>159</v>
      </c>
      <c r="D167" s="8" t="str">
        <f>HYPERLINK("#'Table 159'!A1", "To what extent, if at all, would you trust your personal digital data to be secure in the following circumstances?: Hosted by your government")</f>
        <v>To what extent, if at all, would you trust your personal digital data to be secure in the following circumstances?: Hosted by your government</v>
      </c>
      <c r="E167" s="14" t="str">
        <f>HYPERLINK("#'Full Results'!A1348", "1348")</f>
        <v>1348</v>
      </c>
      <c r="F167" t="s">
        <v>58</v>
      </c>
    </row>
    <row r="168" spans="3:6" x14ac:dyDescent="0.5">
      <c r="C168">
        <v>160</v>
      </c>
      <c r="D168" s="8" t="str">
        <f>HYPERLINK("#'Table 160'!A1", "To what extent, if at all, would you trust your personal digital data to be secure in the following circumstances?: Hosted in the on premises computers of a company from your country")</f>
        <v>To what extent, if at all, would you trust your personal digital data to be secure in the following circumstances?: Hosted in the on premises computers of a company from your country</v>
      </c>
      <c r="E168" s="14" t="str">
        <f>HYPERLINK("#'Full Results'!A1357", "1357")</f>
        <v>1357</v>
      </c>
      <c r="F168" t="s">
        <v>58</v>
      </c>
    </row>
    <row r="169" spans="3:6" x14ac:dyDescent="0.5">
      <c r="C169">
        <v>161</v>
      </c>
      <c r="D169" s="8" t="str">
        <f>HYPERLINK("#'Table 161'!A1", "To what extent, if at all, would you trust your personal digital data to be secure in the following circumstances?: Hosted in a data centre in your country owned by an international company")</f>
        <v>To what extent, if at all, would you trust your personal digital data to be secure in the following circumstances?: Hosted in a data centre in your country owned by an international company</v>
      </c>
      <c r="E169" s="14" t="str">
        <f>HYPERLINK("#'Full Results'!A1366", "1366")</f>
        <v>1366</v>
      </c>
      <c r="F169" t="s">
        <v>58</v>
      </c>
    </row>
    <row r="170" spans="3:6" x14ac:dyDescent="0.5">
      <c r="C170">
        <v>162</v>
      </c>
      <c r="D170" s="8" t="str">
        <f>HYPERLINK("#'Table 162'!A1", "To what extent, if at all, would you trust your personal digital data to be secure in the following circumstances?: Hosted in a data centre in another country")</f>
        <v>To what extent, if at all, would you trust your personal digital data to be secure in the following circumstances?: Hosted in a data centre in another country</v>
      </c>
      <c r="E170" s="14" t="str">
        <f>HYPERLINK("#'Full Results'!A1375", "1375")</f>
        <v>1375</v>
      </c>
      <c r="F170" t="s">
        <v>58</v>
      </c>
    </row>
    <row r="171" spans="3:6" x14ac:dyDescent="0.5">
      <c r="C171">
        <v>163</v>
      </c>
      <c r="D171" s="8" t="str">
        <f>HYPERLINK("#'Table 163'!A1", "What do you think is most important to keeping your data secure?Please select up to three")</f>
        <v>What do you think is most important to keeping your data secure?Please select up to three</v>
      </c>
      <c r="E171" s="14" t="str">
        <f>HYPERLINK("#'Full Results'!A1384", "1384")</f>
        <v>1384</v>
      </c>
      <c r="F171" t="s">
        <v>58</v>
      </c>
    </row>
    <row r="172" spans="3:6" x14ac:dyDescent="0.5">
      <c r="C172">
        <v>164</v>
      </c>
      <c r="D172" s="8" t="str">
        <f>HYPERLINK("#'Table 164'!A1", " A data centre is a building or dedicated space used to house computer systems and servers. They are commonly used by companies that operate digital services to run their applications, store data and transfer information to and from their custome...")</f>
        <v xml:space="preserve"> A data centre is a building or dedicated space used to house computer systems and servers. They are commonly used by companies that operate digital services to run their applications, store data and transfer information to and from their custome...</v>
      </c>
      <c r="E172" s="14" t="str">
        <f>HYPERLINK("#'Full Results'!A1395", "1395")</f>
        <v>1395</v>
      </c>
      <c r="F172" t="s">
        <v>58</v>
      </c>
    </row>
    <row r="173" spans="3:6" x14ac:dyDescent="0.5">
      <c r="C173">
        <v>165</v>
      </c>
      <c r="D173" s="8" t="str">
        <f>HYPERLINK("#'Table 165'!A1", " And how important or unimportant do you think it is for a provider of digital services to have a data centre hosted in Europe, even if it is not in your country?")</f>
        <v xml:space="preserve"> And how important or unimportant do you think it is for a provider of digital services to have a data centre hosted in Europe, even if it is not in your country?</v>
      </c>
      <c r="E173" s="14" t="str">
        <f>HYPERLINK("#'Full Results'!A1407", "1407")</f>
        <v>1407</v>
      </c>
      <c r="F173" t="s">
        <v>58</v>
      </c>
    </row>
    <row r="174" spans="3:6" x14ac:dyDescent="0.5">
      <c r="C174">
        <v>166</v>
      </c>
      <c r="D174" s="8" t="str">
        <f>HYPERLINK("#'Table 166'!A1", " Would you support or oppose the building of a new data centre by an international cloud provider in your local city or region?")</f>
        <v xml:space="preserve"> Would you support or oppose the building of a new data centre by an international cloud provider in your local city or region?</v>
      </c>
      <c r="E174" s="14" t="str">
        <f>HYPERLINK("#'Full Results'!A1419", "1419")</f>
        <v>1419</v>
      </c>
      <c r="F174" t="s">
        <v>58</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G1431"/>
  <sheetViews>
    <sheetView showGridLines="0" workbookViewId="0">
      <pane xSplit="2" ySplit="8" topLeftCell="C1025" activePane="bottomRight" state="frozen"/>
      <selection pane="topRight"/>
      <selection pane="bottomLeft"/>
      <selection pane="bottomRight" activeCell="A1041" sqref="A1041"/>
    </sheetView>
  </sheetViews>
  <sheetFormatPr defaultColWidth="10.8203125" defaultRowHeight="14.35" x14ac:dyDescent="0.5"/>
  <cols>
    <col min="2" max="2" width="20.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25"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3"/>
      <c r="C5" s="13"/>
      <c r="D5" s="28" t="s">
        <v>46</v>
      </c>
      <c r="E5" s="28"/>
      <c r="F5" s="13"/>
      <c r="G5" s="28" t="s">
        <v>47</v>
      </c>
      <c r="H5" s="28"/>
      <c r="I5" s="28"/>
      <c r="J5" s="28"/>
      <c r="K5" s="28"/>
      <c r="L5" s="28"/>
      <c r="M5" s="13"/>
      <c r="N5" s="28" t="s">
        <v>48</v>
      </c>
      <c r="O5" s="28"/>
      <c r="P5" s="28"/>
      <c r="Q5" s="28"/>
      <c r="R5" s="28"/>
      <c r="S5" s="28"/>
      <c r="T5" s="28"/>
      <c r="U5" s="28"/>
      <c r="V5" s="28"/>
      <c r="W5" s="28"/>
      <c r="X5" s="28"/>
      <c r="Y5" s="28"/>
      <c r="Z5" s="28"/>
      <c r="AA5" s="28"/>
      <c r="AB5" s="28"/>
      <c r="AC5" s="28"/>
      <c r="AD5" s="28"/>
      <c r="AE5" s="13"/>
      <c r="AF5" s="28" t="s">
        <v>49</v>
      </c>
      <c r="AG5" s="28"/>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2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2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11" spans="2:33" x14ac:dyDescent="0.5">
      <c r="B11" s="6" t="s">
        <v>57</v>
      </c>
    </row>
    <row r="12" spans="2:33" x14ac:dyDescent="0.5">
      <c r="B12" s="24" t="s">
        <v>58</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2:33" x14ac:dyDescent="0.5">
      <c r="B13" t="s">
        <v>50</v>
      </c>
      <c r="C13" s="17">
        <v>0.46273913672561601</v>
      </c>
      <c r="D13" s="17">
        <v>0.50333082611645596</v>
      </c>
      <c r="E13" s="17">
        <v>0.42641293547717601</v>
      </c>
      <c r="F13" s="17"/>
      <c r="G13" s="17">
        <v>0.52347027933087598</v>
      </c>
      <c r="H13" s="17">
        <v>0.521497113261291</v>
      </c>
      <c r="I13" s="17">
        <v>0.43530708010332397</v>
      </c>
      <c r="J13" s="17">
        <v>0.40650102550078598</v>
      </c>
      <c r="K13" s="17">
        <v>0.48643907336918302</v>
      </c>
      <c r="L13" s="17">
        <v>0.45783095637932802</v>
      </c>
      <c r="M13" s="17"/>
      <c r="N13" s="17">
        <v>0.46036539099843499</v>
      </c>
      <c r="O13" s="17">
        <v>0.42406774209182202</v>
      </c>
      <c r="P13" s="17">
        <v>0.58315543342498299</v>
      </c>
      <c r="Q13" s="17">
        <v>0.46165714826029802</v>
      </c>
      <c r="R13" s="17">
        <v>0.58128712875710398</v>
      </c>
      <c r="S13" s="17">
        <v>0.66429259743002</v>
      </c>
      <c r="T13" s="17">
        <v>0.50610652150569302</v>
      </c>
      <c r="U13" s="17">
        <v>0.46140715817358302</v>
      </c>
      <c r="V13" s="17">
        <v>0.56240996310874602</v>
      </c>
      <c r="W13" s="17">
        <v>0.55113455213753304</v>
      </c>
      <c r="X13" s="17">
        <v>0.58788938290966797</v>
      </c>
      <c r="Y13" s="17">
        <v>0.37265411181875802</v>
      </c>
      <c r="Z13" s="17">
        <v>0.43217411849215598</v>
      </c>
      <c r="AA13" s="17">
        <v>0.278950894284616</v>
      </c>
      <c r="AB13" s="17">
        <v>0.495622359889903</v>
      </c>
      <c r="AC13" s="17">
        <v>0.50609240368544095</v>
      </c>
      <c r="AD13" s="17">
        <v>0.45456049651335001</v>
      </c>
      <c r="AE13" s="17"/>
      <c r="AF13" s="17">
        <v>0.51165902425660703</v>
      </c>
      <c r="AG13" s="17">
        <v>0.43050197855033401</v>
      </c>
    </row>
    <row r="14" spans="2:33" x14ac:dyDescent="0.5">
      <c r="B14" t="s">
        <v>51</v>
      </c>
      <c r="C14" s="17">
        <v>0.46152984636205502</v>
      </c>
      <c r="D14" s="17">
        <v>0.41257067885230397</v>
      </c>
      <c r="E14" s="17">
        <v>0.50542037462824696</v>
      </c>
      <c r="F14" s="17"/>
      <c r="G14" s="17">
        <v>0.55787812854979102</v>
      </c>
      <c r="H14" s="17">
        <v>0.52565197618495196</v>
      </c>
      <c r="I14" s="17">
        <v>0.463126472295876</v>
      </c>
      <c r="J14" s="17">
        <v>0.40580138135702598</v>
      </c>
      <c r="K14" s="17">
        <v>0.42379535904459398</v>
      </c>
      <c r="L14" s="17">
        <v>0.46026216133141201</v>
      </c>
      <c r="M14" s="17"/>
      <c r="N14" s="17">
        <v>0.50011036642473194</v>
      </c>
      <c r="O14" s="17">
        <v>0.43939742247166502</v>
      </c>
      <c r="P14" s="17">
        <v>0.46418637955534903</v>
      </c>
      <c r="Q14" s="17">
        <v>0.44619789516457298</v>
      </c>
      <c r="R14" s="17">
        <v>0.460844981377593</v>
      </c>
      <c r="S14" s="17">
        <v>0.373227453854453</v>
      </c>
      <c r="T14" s="17">
        <v>0.49826225857227802</v>
      </c>
      <c r="U14" s="17">
        <v>0.50391165236042401</v>
      </c>
      <c r="V14" s="17">
        <v>0.36578876747581102</v>
      </c>
      <c r="W14" s="17">
        <v>0.41184730166454597</v>
      </c>
      <c r="X14" s="17">
        <v>0.51749016164582595</v>
      </c>
      <c r="Y14" s="17">
        <v>0.41217349627864802</v>
      </c>
      <c r="Z14" s="17">
        <v>0.43784880758387201</v>
      </c>
      <c r="AA14" s="17">
        <v>0.52261111626721302</v>
      </c>
      <c r="AB14" s="17">
        <v>0.49896365989420699</v>
      </c>
      <c r="AC14" s="17">
        <v>0.409913056106264</v>
      </c>
      <c r="AD14" s="17">
        <v>0.51380446567864502</v>
      </c>
      <c r="AE14" s="17"/>
      <c r="AF14" s="17">
        <v>0.49482652442075298</v>
      </c>
      <c r="AG14" s="17">
        <v>0.439588048629799</v>
      </c>
    </row>
    <row r="15" spans="2:33" x14ac:dyDescent="0.5">
      <c r="B15" t="s">
        <v>52</v>
      </c>
      <c r="C15" s="17">
        <v>0.41933904202062999</v>
      </c>
      <c r="D15" s="17">
        <v>0.43933733928754098</v>
      </c>
      <c r="E15" s="17">
        <v>0.40218332018166902</v>
      </c>
      <c r="F15" s="17"/>
      <c r="G15" s="17">
        <v>0.34629801040406599</v>
      </c>
      <c r="H15" s="17">
        <v>0.494094007662572</v>
      </c>
      <c r="I15" s="17">
        <v>0.37366419259691103</v>
      </c>
      <c r="J15" s="17">
        <v>0.29968418219625598</v>
      </c>
      <c r="K15" s="17">
        <v>0.36568131678236798</v>
      </c>
      <c r="L15" s="17">
        <v>0.57242951968559297</v>
      </c>
      <c r="M15" s="17"/>
      <c r="N15" s="17">
        <v>0.42000409077578699</v>
      </c>
      <c r="O15" s="17">
        <v>0.46282047438075202</v>
      </c>
      <c r="P15" s="17">
        <v>0.44449357446993498</v>
      </c>
      <c r="Q15" s="17">
        <v>0.32093752618553101</v>
      </c>
      <c r="R15" s="17">
        <v>0.180895791600752</v>
      </c>
      <c r="S15" s="17">
        <v>0.69155155355475995</v>
      </c>
      <c r="T15" s="17">
        <v>0.48021895871807402</v>
      </c>
      <c r="U15" s="17">
        <v>0.45259653609952699</v>
      </c>
      <c r="V15" s="17">
        <v>0.48629068766841199</v>
      </c>
      <c r="W15" s="17">
        <v>0.29064638637700002</v>
      </c>
      <c r="X15" s="17">
        <v>0.74764098531968504</v>
      </c>
      <c r="Y15" s="17">
        <v>0.45879619508205299</v>
      </c>
      <c r="Z15" s="17">
        <v>0.27182480152602401</v>
      </c>
      <c r="AA15" s="17">
        <v>0.24766272553902099</v>
      </c>
      <c r="AB15" s="17">
        <v>0.46168167264127602</v>
      </c>
      <c r="AC15" s="17">
        <v>0.63111845739538597</v>
      </c>
      <c r="AD15" s="17">
        <v>0.266391281047755</v>
      </c>
      <c r="AE15" s="17"/>
      <c r="AF15" s="17">
        <v>0.48491785073465699</v>
      </c>
      <c r="AG15" s="17">
        <v>0.37612401156657499</v>
      </c>
    </row>
    <row r="16" spans="2:33" x14ac:dyDescent="0.5">
      <c r="B16" t="s">
        <v>53</v>
      </c>
      <c r="C16" s="17">
        <v>0.37940753209782202</v>
      </c>
      <c r="D16" s="17">
        <v>0.41116464863073099</v>
      </c>
      <c r="E16" s="17">
        <v>0.34718208796678901</v>
      </c>
      <c r="F16" s="17"/>
      <c r="G16" s="17">
        <v>0.508393286551579</v>
      </c>
      <c r="H16" s="17">
        <v>0.49813129295045799</v>
      </c>
      <c r="I16" s="17">
        <v>0.41365414985828203</v>
      </c>
      <c r="J16" s="17">
        <v>0.38142001061937902</v>
      </c>
      <c r="K16" s="17">
        <v>0.361927252341956</v>
      </c>
      <c r="L16" s="17">
        <v>0.25030651848770702</v>
      </c>
      <c r="M16" s="17"/>
      <c r="N16" s="17">
        <v>0.36214177193991498</v>
      </c>
      <c r="O16" s="17">
        <v>0.45860306675364099</v>
      </c>
      <c r="P16" s="17">
        <v>0.36103446890230001</v>
      </c>
      <c r="Q16" s="17">
        <v>0.40848734781205498</v>
      </c>
      <c r="R16" s="17">
        <v>0.32098061042442499</v>
      </c>
      <c r="S16" s="17">
        <v>0.26420185765721599</v>
      </c>
      <c r="T16" s="17">
        <v>0.45685374453521099</v>
      </c>
      <c r="U16" s="17">
        <v>0.48361752593138502</v>
      </c>
      <c r="V16" s="17">
        <v>0.40896123964335901</v>
      </c>
      <c r="W16" s="17">
        <v>0.26406829041401703</v>
      </c>
      <c r="X16" s="17">
        <v>0.34942534064259101</v>
      </c>
      <c r="Y16" s="17">
        <v>0.33459473487528801</v>
      </c>
      <c r="Z16" s="17">
        <v>0.39895786730231197</v>
      </c>
      <c r="AA16" s="17">
        <v>0.28771623469577601</v>
      </c>
      <c r="AB16" s="17">
        <v>0.35126716233000899</v>
      </c>
      <c r="AC16" s="17">
        <v>0.20548462720351601</v>
      </c>
      <c r="AD16" s="17">
        <v>0.49108384245347098</v>
      </c>
      <c r="AE16" s="17"/>
      <c r="AF16" s="17">
        <v>0.41884907538372401</v>
      </c>
      <c r="AG16" s="17">
        <v>0.35341639978421302</v>
      </c>
    </row>
    <row r="17" spans="2:33" x14ac:dyDescent="0.5">
      <c r="B17" t="s">
        <v>54</v>
      </c>
      <c r="C17" s="17">
        <v>0.28643638513117697</v>
      </c>
      <c r="D17" s="17">
        <v>0.33179217321914201</v>
      </c>
      <c r="E17" s="17">
        <v>0.24337498100312699</v>
      </c>
      <c r="F17" s="17"/>
      <c r="G17" s="17">
        <v>0.42961755221983899</v>
      </c>
      <c r="H17" s="17">
        <v>0.38175512069682199</v>
      </c>
      <c r="I17" s="17">
        <v>0.28835578076847002</v>
      </c>
      <c r="J17" s="17">
        <v>0.28746540696920903</v>
      </c>
      <c r="K17" s="17">
        <v>0.28571839549015199</v>
      </c>
      <c r="L17" s="17">
        <v>0.17900476243106</v>
      </c>
      <c r="M17" s="17"/>
      <c r="N17" s="17">
        <v>0.23362881573431399</v>
      </c>
      <c r="O17" s="17">
        <v>0.27444622599235602</v>
      </c>
      <c r="P17" s="17">
        <v>0.18725424866839499</v>
      </c>
      <c r="Q17" s="17">
        <v>0.280837933983833</v>
      </c>
      <c r="R17" s="17">
        <v>0.302532240207738</v>
      </c>
      <c r="S17" s="17">
        <v>0</v>
      </c>
      <c r="T17" s="17">
        <v>0.31685955293719298</v>
      </c>
      <c r="U17" s="17">
        <v>0.36799067274491398</v>
      </c>
      <c r="V17" s="17">
        <v>0.275919746225741</v>
      </c>
      <c r="W17" s="17">
        <v>0.32746656097725801</v>
      </c>
      <c r="X17" s="17">
        <v>0</v>
      </c>
      <c r="Y17" s="17">
        <v>0.25065399161396701</v>
      </c>
      <c r="Z17" s="17">
        <v>0.37884381803808398</v>
      </c>
      <c r="AA17" s="17">
        <v>0.190040630205596</v>
      </c>
      <c r="AB17" s="17">
        <v>0.25774653683473298</v>
      </c>
      <c r="AC17" s="17">
        <v>0.25352162322490501</v>
      </c>
      <c r="AD17" s="17">
        <v>0.37639987797136099</v>
      </c>
      <c r="AE17" s="17"/>
      <c r="AF17" s="17">
        <v>0.28333881526893001</v>
      </c>
      <c r="AG17" s="17">
        <v>0.28847761733035199</v>
      </c>
    </row>
    <row r="18" spans="2:33" x14ac:dyDescent="0.5">
      <c r="B18" t="s">
        <v>55</v>
      </c>
      <c r="C18" s="17">
        <v>7.4075027416825603E-2</v>
      </c>
      <c r="D18" s="17">
        <v>7.9005526604051204E-2</v>
      </c>
      <c r="E18" s="17">
        <v>6.9731837781071795E-2</v>
      </c>
      <c r="F18" s="17"/>
      <c r="G18" s="17">
        <v>8.8195881682767804E-2</v>
      </c>
      <c r="H18" s="17">
        <v>0.134208531901196</v>
      </c>
      <c r="I18" s="17">
        <v>7.2063285926172393E-2</v>
      </c>
      <c r="J18" s="17">
        <v>5.9239615839201801E-2</v>
      </c>
      <c r="K18" s="17">
        <v>7.4970780370208906E-2</v>
      </c>
      <c r="L18" s="17">
        <v>4.82067688408193E-2</v>
      </c>
      <c r="M18" s="17"/>
      <c r="N18" s="17">
        <v>0.110169858791744</v>
      </c>
      <c r="O18" s="17">
        <v>7.3166078595797296E-2</v>
      </c>
      <c r="P18" s="17">
        <v>0.21815464392044001</v>
      </c>
      <c r="Q18" s="17">
        <v>0</v>
      </c>
      <c r="R18" s="17">
        <v>0</v>
      </c>
      <c r="S18" s="17">
        <v>0</v>
      </c>
      <c r="T18" s="17">
        <v>0</v>
      </c>
      <c r="U18" s="17">
        <v>6.1858414484772202E-2</v>
      </c>
      <c r="V18" s="17">
        <v>2.3046270907095202E-2</v>
      </c>
      <c r="W18" s="17">
        <v>7.3362103058394398E-2</v>
      </c>
      <c r="X18" s="17">
        <v>8.6149901561814707E-2</v>
      </c>
      <c r="Y18" s="17">
        <v>9.4753073630276699E-2</v>
      </c>
      <c r="Z18" s="17">
        <v>4.2303025930999598E-2</v>
      </c>
      <c r="AA18" s="17">
        <v>0</v>
      </c>
      <c r="AB18" s="17">
        <v>0.108312725820208</v>
      </c>
      <c r="AC18" s="17">
        <v>0.12048170605201</v>
      </c>
      <c r="AD18" s="17">
        <v>9.0331441180440605E-2</v>
      </c>
      <c r="AE18" s="17"/>
      <c r="AF18" s="17">
        <v>0.108408172246287</v>
      </c>
      <c r="AG18" s="17">
        <v>5.1450220280442702E-2</v>
      </c>
    </row>
    <row r="19" spans="2:33" x14ac:dyDescent="0.5">
      <c r="B19" t="s">
        <v>56</v>
      </c>
      <c r="C19" s="17">
        <v>0.109604379557824</v>
      </c>
      <c r="D19" s="17">
        <v>0.103523687034725</v>
      </c>
      <c r="E19" s="17">
        <v>0.11573902447539899</v>
      </c>
      <c r="F19" s="17"/>
      <c r="G19" s="17">
        <v>3.7732308587388699E-2</v>
      </c>
      <c r="H19" s="17">
        <v>2.6034614267598899E-2</v>
      </c>
      <c r="I19" s="17">
        <v>0.164667131041911</v>
      </c>
      <c r="J19" s="17">
        <v>0.182757078909005</v>
      </c>
      <c r="K19" s="17">
        <v>0.10086518732208501</v>
      </c>
      <c r="L19" s="17">
        <v>8.7655185733122198E-2</v>
      </c>
      <c r="M19" s="17"/>
      <c r="N19" s="17">
        <v>0.13806272794477101</v>
      </c>
      <c r="O19" s="17">
        <v>0.10242901849420701</v>
      </c>
      <c r="P19" s="17">
        <v>0.15728314077895</v>
      </c>
      <c r="Q19" s="17">
        <v>0.15146374343108801</v>
      </c>
      <c r="R19" s="17">
        <v>0.20526271828836501</v>
      </c>
      <c r="S19" s="17">
        <v>0</v>
      </c>
      <c r="T19" s="17">
        <v>2.2230238679981099E-2</v>
      </c>
      <c r="U19" s="17">
        <v>6.1305262724691299E-2</v>
      </c>
      <c r="V19" s="17">
        <v>0.14560316786330901</v>
      </c>
      <c r="W19" s="17">
        <v>6.3853550058035904E-2</v>
      </c>
      <c r="X19" s="17">
        <v>6.7044972062799801E-2</v>
      </c>
      <c r="Y19" s="17">
        <v>0.128738126337855</v>
      </c>
      <c r="Z19" s="17">
        <v>0.144691358909493</v>
      </c>
      <c r="AA19" s="17">
        <v>0.14889002974926899</v>
      </c>
      <c r="AB19" s="17">
        <v>8.7078513619998299E-2</v>
      </c>
      <c r="AC19" s="17">
        <v>0.116393482729372</v>
      </c>
      <c r="AD19" s="17">
        <v>0.150394770112176</v>
      </c>
      <c r="AE19" s="17"/>
      <c r="AF19" s="17">
        <v>4.8302432353481597E-2</v>
      </c>
      <c r="AG19" s="17">
        <v>0.150001049873701</v>
      </c>
    </row>
    <row r="20" spans="2:33" x14ac:dyDescent="0.5">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row>
    <row r="21" spans="2:33" x14ac:dyDescent="0.5">
      <c r="B21" s="6" t="s">
        <v>65</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row>
    <row r="22" spans="2:33" x14ac:dyDescent="0.5">
      <c r="B22" s="24" t="s">
        <v>58</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row>
    <row r="23" spans="2:33" x14ac:dyDescent="0.5">
      <c r="B23" t="s">
        <v>61</v>
      </c>
      <c r="C23" s="17">
        <v>0.76222609478498504</v>
      </c>
      <c r="D23" s="17">
        <v>0.73056172689119603</v>
      </c>
      <c r="E23" s="17">
        <v>0.79333433650824003</v>
      </c>
      <c r="F23" s="17"/>
      <c r="G23" s="17">
        <v>0.75656925776968098</v>
      </c>
      <c r="H23" s="17">
        <v>0.74572765837456201</v>
      </c>
      <c r="I23" s="17">
        <v>0.661157922316155</v>
      </c>
      <c r="J23" s="17">
        <v>0.72000790493115097</v>
      </c>
      <c r="K23" s="17">
        <v>0.80651740068218802</v>
      </c>
      <c r="L23" s="17">
        <v>0.85383500298855297</v>
      </c>
      <c r="M23" s="17"/>
      <c r="N23" s="17">
        <v>0.77608701211845998</v>
      </c>
      <c r="O23" s="17">
        <v>0.81618051865415397</v>
      </c>
      <c r="P23" s="17">
        <v>1</v>
      </c>
      <c r="Q23" s="17">
        <v>0.73007506830070901</v>
      </c>
      <c r="R23" s="17">
        <v>0.579664386120331</v>
      </c>
      <c r="S23" s="17">
        <v>0.70893485642443299</v>
      </c>
      <c r="T23" s="17">
        <v>0.85840505324594096</v>
      </c>
      <c r="U23" s="17">
        <v>0.767904036138361</v>
      </c>
      <c r="V23" s="17">
        <v>0.76936062076636302</v>
      </c>
      <c r="W23" s="17">
        <v>0.71724327303851099</v>
      </c>
      <c r="X23" s="17">
        <v>0.695884525366125</v>
      </c>
      <c r="Y23" s="17">
        <v>0.73853531555185004</v>
      </c>
      <c r="Z23" s="17">
        <v>0.82312518805192103</v>
      </c>
      <c r="AA23" s="17">
        <v>0.70537671190570606</v>
      </c>
      <c r="AB23" s="17">
        <v>0.75666224691339601</v>
      </c>
      <c r="AC23" s="17">
        <v>0.744525050063365</v>
      </c>
      <c r="AD23" s="17">
        <v>0.74850408157970705</v>
      </c>
      <c r="AE23" s="17"/>
      <c r="AF23" s="17">
        <v>0.74577860567194199</v>
      </c>
      <c r="AG23" s="17">
        <v>0.77306463785783097</v>
      </c>
    </row>
    <row r="24" spans="2:33" x14ac:dyDescent="0.5">
      <c r="B24" t="s">
        <v>62</v>
      </c>
      <c r="C24" s="17">
        <v>0.66185323937321705</v>
      </c>
      <c r="D24" s="17">
        <v>0.68821640368225401</v>
      </c>
      <c r="E24" s="17">
        <v>0.63965968730582901</v>
      </c>
      <c r="F24" s="17"/>
      <c r="G24" s="17">
        <v>0.69868785993385796</v>
      </c>
      <c r="H24" s="17">
        <v>0.76210932756414396</v>
      </c>
      <c r="I24" s="17">
        <v>0.64200643540651203</v>
      </c>
      <c r="J24" s="17">
        <v>0.68432911248913098</v>
      </c>
      <c r="K24" s="17">
        <v>0.68730159761246301</v>
      </c>
      <c r="L24" s="17">
        <v>0.57164168299628304</v>
      </c>
      <c r="M24" s="17"/>
      <c r="N24" s="17">
        <v>0.66497309222636403</v>
      </c>
      <c r="O24" s="17">
        <v>0.53527458025780195</v>
      </c>
      <c r="P24" s="17">
        <v>0.68638779547790696</v>
      </c>
      <c r="Q24" s="17">
        <v>0.72363595673622205</v>
      </c>
      <c r="R24" s="17">
        <v>0.62891024047737598</v>
      </c>
      <c r="S24" s="17">
        <v>0.66429259743002</v>
      </c>
      <c r="T24" s="17">
        <v>0.586217038856918</v>
      </c>
      <c r="U24" s="17">
        <v>0.73527785868290796</v>
      </c>
      <c r="V24" s="17">
        <v>0.68191223220305397</v>
      </c>
      <c r="W24" s="17">
        <v>0.59452811826114704</v>
      </c>
      <c r="X24" s="17">
        <v>0.71334897706062905</v>
      </c>
      <c r="Y24" s="17">
        <v>0.64455026612380895</v>
      </c>
      <c r="Z24" s="17">
        <v>0.57979909479659597</v>
      </c>
      <c r="AA24" s="17">
        <v>0.61007276819026002</v>
      </c>
      <c r="AB24" s="17">
        <v>0.70210056649263997</v>
      </c>
      <c r="AC24" s="17">
        <v>0.70474361094818205</v>
      </c>
      <c r="AD24" s="17">
        <v>0.60024972430534096</v>
      </c>
      <c r="AE24" s="17"/>
      <c r="AF24" s="17">
        <v>0.70118357483774296</v>
      </c>
      <c r="AG24" s="17">
        <v>0.63593539063217897</v>
      </c>
    </row>
    <row r="25" spans="2:33" x14ac:dyDescent="0.5">
      <c r="B25" t="s">
        <v>63</v>
      </c>
      <c r="C25" s="17">
        <v>0.53114884762680303</v>
      </c>
      <c r="D25" s="17">
        <v>0.52788476161179798</v>
      </c>
      <c r="E25" s="17">
        <v>0.53397690829532296</v>
      </c>
      <c r="F25" s="17"/>
      <c r="G25" s="17">
        <v>0.697265725221063</v>
      </c>
      <c r="H25" s="17">
        <v>0.64471885694854403</v>
      </c>
      <c r="I25" s="17">
        <v>0.50557472417883198</v>
      </c>
      <c r="J25" s="17">
        <v>0.57222458585247404</v>
      </c>
      <c r="K25" s="17">
        <v>0.52000386814494404</v>
      </c>
      <c r="L25" s="17">
        <v>0.40051113427187901</v>
      </c>
      <c r="M25" s="17"/>
      <c r="N25" s="17">
        <v>0.51487424942695803</v>
      </c>
      <c r="O25" s="17">
        <v>0.45963965799303802</v>
      </c>
      <c r="P25" s="17">
        <v>0.44154729243957902</v>
      </c>
      <c r="Q25" s="17">
        <v>0.46588652795043201</v>
      </c>
      <c r="R25" s="17">
        <v>0.56837543884748698</v>
      </c>
      <c r="S25" s="17">
        <v>0.49663673124822399</v>
      </c>
      <c r="T25" s="17">
        <v>0.328087053707115</v>
      </c>
      <c r="U25" s="17">
        <v>0.51855471483680404</v>
      </c>
      <c r="V25" s="17">
        <v>0.48339121065574098</v>
      </c>
      <c r="W25" s="17">
        <v>0.53437740773533204</v>
      </c>
      <c r="X25" s="17">
        <v>0.58930453021369</v>
      </c>
      <c r="Y25" s="17">
        <v>0.42779861978162298</v>
      </c>
      <c r="Z25" s="17">
        <v>0.64030505080792299</v>
      </c>
      <c r="AA25" s="17">
        <v>0.49484255674419703</v>
      </c>
      <c r="AB25" s="17">
        <v>0.58291087518775597</v>
      </c>
      <c r="AC25" s="17">
        <v>0.83963776824193503</v>
      </c>
      <c r="AD25" s="17">
        <v>0.57778081898031197</v>
      </c>
      <c r="AE25" s="17"/>
      <c r="AF25" s="17">
        <v>0.54773011225705504</v>
      </c>
      <c r="AG25" s="17">
        <v>0.52022214935316102</v>
      </c>
    </row>
    <row r="26" spans="2:33" x14ac:dyDescent="0.5">
      <c r="B26" t="s">
        <v>64</v>
      </c>
      <c r="C26" s="17">
        <v>0.230022680228021</v>
      </c>
      <c r="D26" s="17">
        <v>0.28922743209070301</v>
      </c>
      <c r="E26" s="17">
        <v>0.17373770555896201</v>
      </c>
      <c r="F26" s="17"/>
      <c r="G26" s="17">
        <v>0.36159125232287098</v>
      </c>
      <c r="H26" s="17">
        <v>0.35027393283496</v>
      </c>
      <c r="I26" s="17">
        <v>0.21791740223377001</v>
      </c>
      <c r="J26" s="17">
        <v>0.20717762892193201</v>
      </c>
      <c r="K26" s="17">
        <v>0.17751260744633601</v>
      </c>
      <c r="L26" s="17">
        <v>0.178233130981403</v>
      </c>
      <c r="M26" s="17"/>
      <c r="N26" s="17">
        <v>0.19050723063796901</v>
      </c>
      <c r="O26" s="17">
        <v>0.20592706274318201</v>
      </c>
      <c r="P26" s="17">
        <v>0.21527255061580899</v>
      </c>
      <c r="Q26" s="17">
        <v>0.26748254416783201</v>
      </c>
      <c r="R26" s="17">
        <v>0</v>
      </c>
      <c r="S26" s="17">
        <v>0.29106514357556701</v>
      </c>
      <c r="T26" s="17">
        <v>0.24824519310281001</v>
      </c>
      <c r="U26" s="17">
        <v>0.27471985485413097</v>
      </c>
      <c r="V26" s="17">
        <v>0.22046508730168601</v>
      </c>
      <c r="W26" s="17">
        <v>0.23847625835474501</v>
      </c>
      <c r="X26" s="17">
        <v>0.10514461371354</v>
      </c>
      <c r="Y26" s="17">
        <v>0.219283313212319</v>
      </c>
      <c r="Z26" s="17">
        <v>0.27814990242740001</v>
      </c>
      <c r="AA26" s="17">
        <v>4.6740709762330697E-2</v>
      </c>
      <c r="AB26" s="17">
        <v>0.24836316609716899</v>
      </c>
      <c r="AC26" s="17">
        <v>0.20343192591442599</v>
      </c>
      <c r="AD26" s="17">
        <v>0.213522742845312</v>
      </c>
      <c r="AE26" s="17"/>
      <c r="AF26" s="17">
        <v>0.303570533789637</v>
      </c>
      <c r="AG26" s="17">
        <v>0.181556219890877</v>
      </c>
    </row>
    <row r="27" spans="2:33" x14ac:dyDescent="0.5">
      <c r="B27" t="s">
        <v>56</v>
      </c>
      <c r="C27" s="17">
        <v>3.7669511500654299E-2</v>
      </c>
      <c r="D27" s="17">
        <v>5.3484054201146797E-2</v>
      </c>
      <c r="E27" s="17">
        <v>2.2964494703539701E-2</v>
      </c>
      <c r="F27" s="17"/>
      <c r="G27" s="17">
        <v>5.7851779085233302E-3</v>
      </c>
      <c r="H27" s="17">
        <v>9.5569697826890909E-3</v>
      </c>
      <c r="I27" s="17">
        <v>7.7554345136562494E-2</v>
      </c>
      <c r="J27" s="17">
        <v>6.09986434270458E-2</v>
      </c>
      <c r="K27" s="17">
        <v>2.42303037394438E-2</v>
      </c>
      <c r="L27" s="17">
        <v>2.5183387985425999E-2</v>
      </c>
      <c r="M27" s="17"/>
      <c r="N27" s="17">
        <v>2.6821797376890399E-2</v>
      </c>
      <c r="O27" s="17">
        <v>6.5844857669363793E-2</v>
      </c>
      <c r="P27" s="17">
        <v>0</v>
      </c>
      <c r="Q27" s="17">
        <v>3.7228990348720098E-2</v>
      </c>
      <c r="R27" s="17">
        <v>7.9631174602432894E-2</v>
      </c>
      <c r="S27" s="17">
        <v>0</v>
      </c>
      <c r="T27" s="17">
        <v>0</v>
      </c>
      <c r="U27" s="17">
        <v>5.9652504812795501E-3</v>
      </c>
      <c r="V27" s="17">
        <v>0.123939962035781</v>
      </c>
      <c r="W27" s="17">
        <v>2.1524903815881399E-2</v>
      </c>
      <c r="X27" s="17">
        <v>6.7044972062799801E-2</v>
      </c>
      <c r="Y27" s="17">
        <v>3.7023047837633799E-2</v>
      </c>
      <c r="Z27" s="17">
        <v>3.08545376306802E-2</v>
      </c>
      <c r="AA27" s="17">
        <v>0</v>
      </c>
      <c r="AB27" s="17">
        <v>4.2936569762852497E-2</v>
      </c>
      <c r="AC27" s="17">
        <v>0</v>
      </c>
      <c r="AD27" s="17">
        <v>0.11050739262199299</v>
      </c>
      <c r="AE27" s="17"/>
      <c r="AF27" s="17">
        <v>2.1296223335013201E-2</v>
      </c>
      <c r="AG27" s="17">
        <v>4.8459157738309097E-2</v>
      </c>
    </row>
    <row r="28" spans="2:33" x14ac:dyDescent="0.5">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row>
    <row r="29" spans="2:33" x14ac:dyDescent="0.5">
      <c r="B29" s="6" t="s">
        <v>78</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2:33" x14ac:dyDescent="0.5">
      <c r="B30" s="24" t="s">
        <v>58</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row>
    <row r="31" spans="2:33" x14ac:dyDescent="0.5">
      <c r="B31" t="s">
        <v>66</v>
      </c>
      <c r="C31" s="17">
        <v>0.533678416888269</v>
      </c>
      <c r="D31" s="17">
        <v>0.48446553951597299</v>
      </c>
      <c r="E31" s="17">
        <v>0.58038075819947799</v>
      </c>
      <c r="F31" s="17"/>
      <c r="G31" s="17">
        <v>0.54720226870071298</v>
      </c>
      <c r="H31" s="17">
        <v>0.51858609338319805</v>
      </c>
      <c r="I31" s="17">
        <v>0.55400392290811495</v>
      </c>
      <c r="J31" s="17">
        <v>0.49265590365095702</v>
      </c>
      <c r="K31" s="17">
        <v>0.52122528592661799</v>
      </c>
      <c r="L31" s="17">
        <v>0.56364186813897199</v>
      </c>
      <c r="M31" s="17"/>
      <c r="N31" s="17">
        <v>0.48201026027071597</v>
      </c>
      <c r="O31" s="17">
        <v>0.51976552626164196</v>
      </c>
      <c r="P31" s="17">
        <v>0.47266106210738301</v>
      </c>
      <c r="Q31" s="17">
        <v>0.51238364518801005</v>
      </c>
      <c r="R31" s="17">
        <v>0.335388206840672</v>
      </c>
      <c r="S31" s="17">
        <v>0.373227453854453</v>
      </c>
      <c r="T31" s="17">
        <v>0.719231486936036</v>
      </c>
      <c r="U31" s="17">
        <v>0.56003922890918001</v>
      </c>
      <c r="V31" s="17">
        <v>0.49963604781668303</v>
      </c>
      <c r="W31" s="17">
        <v>0.50987132546415104</v>
      </c>
      <c r="X31" s="17">
        <v>0.50157561558618002</v>
      </c>
      <c r="Y31" s="17">
        <v>0.52733514152858996</v>
      </c>
      <c r="Z31" s="17">
        <v>0.57356555378240004</v>
      </c>
      <c r="AA31" s="17">
        <v>0.78328448333005596</v>
      </c>
      <c r="AB31" s="17">
        <v>0.52792907429310898</v>
      </c>
      <c r="AC31" s="17">
        <v>0.49041675837291798</v>
      </c>
      <c r="AD31" s="17">
        <v>0.46452723054463702</v>
      </c>
      <c r="AE31" s="17"/>
      <c r="AF31" s="17">
        <v>0.51595735547206001</v>
      </c>
      <c r="AG31" s="17">
        <v>0.54535621683305202</v>
      </c>
    </row>
    <row r="32" spans="2:33" x14ac:dyDescent="0.5">
      <c r="B32" t="s">
        <v>67</v>
      </c>
      <c r="C32" s="17">
        <v>0.473109273357259</v>
      </c>
      <c r="D32" s="17">
        <v>0.52869930891156902</v>
      </c>
      <c r="E32" s="17">
        <v>0.42116017433786201</v>
      </c>
      <c r="F32" s="17"/>
      <c r="G32" s="17">
        <v>0.51102650282197903</v>
      </c>
      <c r="H32" s="17">
        <v>0.57500813114044602</v>
      </c>
      <c r="I32" s="17">
        <v>0.41171449381105901</v>
      </c>
      <c r="J32" s="17">
        <v>0.45527807972887502</v>
      </c>
      <c r="K32" s="17">
        <v>0.471160302501623</v>
      </c>
      <c r="L32" s="17">
        <v>0.46438752890423801</v>
      </c>
      <c r="M32" s="17"/>
      <c r="N32" s="17">
        <v>0.37443318471757298</v>
      </c>
      <c r="O32" s="17">
        <v>0.60404843653962403</v>
      </c>
      <c r="P32" s="17">
        <v>0.44555230973231802</v>
      </c>
      <c r="Q32" s="17">
        <v>0.45006096103594001</v>
      </c>
      <c r="R32" s="17">
        <v>0.72005081022315898</v>
      </c>
      <c r="S32" s="17">
        <v>0.49663673124822399</v>
      </c>
      <c r="T32" s="17">
        <v>0.31708981144613901</v>
      </c>
      <c r="U32" s="17">
        <v>0.51934599002332005</v>
      </c>
      <c r="V32" s="17">
        <v>0.42770334164663498</v>
      </c>
      <c r="W32" s="17">
        <v>0.57268817957052698</v>
      </c>
      <c r="X32" s="17">
        <v>0.34295586004276002</v>
      </c>
      <c r="Y32" s="17">
        <v>0.44364731344811997</v>
      </c>
      <c r="Z32" s="17">
        <v>0.42690712229052302</v>
      </c>
      <c r="AA32" s="17">
        <v>0.48166094247454699</v>
      </c>
      <c r="AB32" s="17">
        <v>0.48468398764543003</v>
      </c>
      <c r="AC32" s="17">
        <v>0.66704076917714505</v>
      </c>
      <c r="AD32" s="17">
        <v>0.495763323108667</v>
      </c>
      <c r="AE32" s="17"/>
      <c r="AF32" s="17">
        <v>0.54488281782027304</v>
      </c>
      <c r="AG32" s="17">
        <v>0.42581204471606399</v>
      </c>
    </row>
    <row r="33" spans="2:33" x14ac:dyDescent="0.5">
      <c r="B33" t="s">
        <v>68</v>
      </c>
      <c r="C33" s="17">
        <v>0.42452141800904403</v>
      </c>
      <c r="D33" s="17">
        <v>0.38802649142957202</v>
      </c>
      <c r="E33" s="17">
        <v>0.45814249363659498</v>
      </c>
      <c r="F33" s="17"/>
      <c r="G33" s="17">
        <v>0.31191093638978301</v>
      </c>
      <c r="H33" s="17">
        <v>0.30061559786061698</v>
      </c>
      <c r="I33" s="17">
        <v>0.424790431856015</v>
      </c>
      <c r="J33" s="17">
        <v>0.41389372227800802</v>
      </c>
      <c r="K33" s="17">
        <v>0.45607033253662299</v>
      </c>
      <c r="L33" s="17">
        <v>0.52185932443802796</v>
      </c>
      <c r="M33" s="17"/>
      <c r="N33" s="17">
        <v>0.45273053122179002</v>
      </c>
      <c r="O33" s="17">
        <v>0.30503752191739097</v>
      </c>
      <c r="P33" s="17">
        <v>0.48322820756403601</v>
      </c>
      <c r="Q33" s="17">
        <v>0.41020109519997899</v>
      </c>
      <c r="R33" s="17">
        <v>0.66461179315932795</v>
      </c>
      <c r="S33" s="17">
        <v>0.30844844644524</v>
      </c>
      <c r="T33" s="17">
        <v>0.447576463147701</v>
      </c>
      <c r="U33" s="17">
        <v>0.357009660528671</v>
      </c>
      <c r="V33" s="17">
        <v>0.48952411328948803</v>
      </c>
      <c r="W33" s="17">
        <v>0.37073850064512698</v>
      </c>
      <c r="X33" s="17">
        <v>0.55277880028229198</v>
      </c>
      <c r="Y33" s="17">
        <v>0.36437843990482999</v>
      </c>
      <c r="Z33" s="17">
        <v>0.39993838052189001</v>
      </c>
      <c r="AA33" s="17">
        <v>0.44453040259703003</v>
      </c>
      <c r="AB33" s="17">
        <v>0.44182049075507002</v>
      </c>
      <c r="AC33" s="17">
        <v>0.595972713338906</v>
      </c>
      <c r="AD33" s="17">
        <v>0.57541991128258396</v>
      </c>
      <c r="AE33" s="17"/>
      <c r="AF33" s="17">
        <v>0.35768800262385397</v>
      </c>
      <c r="AG33" s="17">
        <v>0.46856320738972901</v>
      </c>
    </row>
    <row r="34" spans="2:33" x14ac:dyDescent="0.5">
      <c r="B34" t="s">
        <v>69</v>
      </c>
      <c r="C34" s="17">
        <v>0.31480837768410003</v>
      </c>
      <c r="D34" s="17">
        <v>0.30876778088953499</v>
      </c>
      <c r="E34" s="17">
        <v>0.32170007742592099</v>
      </c>
      <c r="F34" s="17"/>
      <c r="G34" s="17">
        <v>0.32942385752049902</v>
      </c>
      <c r="H34" s="17">
        <v>0.30723198698335702</v>
      </c>
      <c r="I34" s="17">
        <v>0.29016523056194599</v>
      </c>
      <c r="J34" s="17">
        <v>0.26886967540484402</v>
      </c>
      <c r="K34" s="17">
        <v>0.30543160270110298</v>
      </c>
      <c r="L34" s="17">
        <v>0.37600818196540298</v>
      </c>
      <c r="M34" s="17"/>
      <c r="N34" s="17">
        <v>0.27820028974279998</v>
      </c>
      <c r="O34" s="17">
        <v>0.47831796153517703</v>
      </c>
      <c r="P34" s="17">
        <v>0.63927156961456399</v>
      </c>
      <c r="Q34" s="17">
        <v>0.381045303815363</v>
      </c>
      <c r="R34" s="17">
        <v>0.49029432911703802</v>
      </c>
      <c r="S34" s="17">
        <v>0</v>
      </c>
      <c r="T34" s="17">
        <v>0.215629675403194</v>
      </c>
      <c r="U34" s="17">
        <v>0.386674453548355</v>
      </c>
      <c r="V34" s="17">
        <v>0.26867454679389902</v>
      </c>
      <c r="W34" s="17">
        <v>0.44950643907106602</v>
      </c>
      <c r="X34" s="17">
        <v>0.17186321072297001</v>
      </c>
      <c r="Y34" s="17">
        <v>0.30277303185624399</v>
      </c>
      <c r="Z34" s="17">
        <v>0.249539088729751</v>
      </c>
      <c r="AA34" s="17">
        <v>0.28958649177895102</v>
      </c>
      <c r="AB34" s="17">
        <v>0.30142296323775603</v>
      </c>
      <c r="AC34" s="17">
        <v>0.17938904542436601</v>
      </c>
      <c r="AD34" s="17">
        <v>0.31974437351183499</v>
      </c>
      <c r="AE34" s="17"/>
      <c r="AF34" s="17">
        <v>0.35503776270347298</v>
      </c>
      <c r="AG34" s="17">
        <v>0.288298074541185</v>
      </c>
    </row>
    <row r="35" spans="2:33" x14ac:dyDescent="0.5">
      <c r="B35" t="s">
        <v>70</v>
      </c>
      <c r="C35" s="17">
        <v>0.21381801267817199</v>
      </c>
      <c r="D35" s="17">
        <v>0.22050572117402101</v>
      </c>
      <c r="E35" s="17">
        <v>0.20678725991206301</v>
      </c>
      <c r="F35" s="17"/>
      <c r="G35" s="17">
        <v>6.33249187389366E-2</v>
      </c>
      <c r="H35" s="17">
        <v>0.115140085343564</v>
      </c>
      <c r="I35" s="17">
        <v>0.21457180328907099</v>
      </c>
      <c r="J35" s="17">
        <v>0.249973795457024</v>
      </c>
      <c r="K35" s="17">
        <v>0.257978250407844</v>
      </c>
      <c r="L35" s="17">
        <v>0.26391789155355999</v>
      </c>
      <c r="M35" s="17"/>
      <c r="N35" s="17">
        <v>0.27697523004567898</v>
      </c>
      <c r="O35" s="17">
        <v>0.14643119949818201</v>
      </c>
      <c r="P35" s="17">
        <v>0</v>
      </c>
      <c r="Q35" s="17">
        <v>0.33137949210065598</v>
      </c>
      <c r="R35" s="17">
        <v>7.9631174602432894E-2</v>
      </c>
      <c r="S35" s="17">
        <v>0.69155155355475995</v>
      </c>
      <c r="T35" s="17">
        <v>0.18792147391436101</v>
      </c>
      <c r="U35" s="17">
        <v>0.210542255222427</v>
      </c>
      <c r="V35" s="17">
        <v>0.31149504340883499</v>
      </c>
      <c r="W35" s="17">
        <v>0.157340264448939</v>
      </c>
      <c r="X35" s="17">
        <v>0.16571927669740699</v>
      </c>
      <c r="Y35" s="17">
        <v>0.21018037310360499</v>
      </c>
      <c r="Z35" s="17">
        <v>0.21906138622436999</v>
      </c>
      <c r="AA35" s="17">
        <v>0.140467917363751</v>
      </c>
      <c r="AB35" s="17">
        <v>0.20254593401578799</v>
      </c>
      <c r="AC35" s="17">
        <v>0.25687334680547103</v>
      </c>
      <c r="AD35" s="17">
        <v>0.12910575956987499</v>
      </c>
      <c r="AE35" s="17"/>
      <c r="AF35" s="17">
        <v>0.21253065073101801</v>
      </c>
      <c r="AG35" s="17">
        <v>0.214666356630169</v>
      </c>
    </row>
    <row r="36" spans="2:33" x14ac:dyDescent="0.5">
      <c r="B36" t="s">
        <v>71</v>
      </c>
      <c r="C36" s="17">
        <v>0.18603798852219899</v>
      </c>
      <c r="D36" s="17">
        <v>0.193948418958553</v>
      </c>
      <c r="E36" s="17">
        <v>0.17933005277175099</v>
      </c>
      <c r="F36" s="17"/>
      <c r="G36" s="17">
        <v>0.117185833012685</v>
      </c>
      <c r="H36" s="17">
        <v>0.174409674855309</v>
      </c>
      <c r="I36" s="17">
        <v>0.23522582769120101</v>
      </c>
      <c r="J36" s="17">
        <v>0.18030770906213001</v>
      </c>
      <c r="K36" s="17">
        <v>0.178334062762111</v>
      </c>
      <c r="L36" s="17">
        <v>0.19046421339344299</v>
      </c>
      <c r="M36" s="17"/>
      <c r="N36" s="17">
        <v>0.23999543064508899</v>
      </c>
      <c r="O36" s="17">
        <v>0.114674634308522</v>
      </c>
      <c r="P36" s="17">
        <v>6.0505350049001198E-2</v>
      </c>
      <c r="Q36" s="17">
        <v>0.11440290019913101</v>
      </c>
      <c r="R36" s="17">
        <v>0.14450746878796999</v>
      </c>
      <c r="S36" s="17">
        <v>0.16765586618179501</v>
      </c>
      <c r="T36" s="17">
        <v>0.22169795037948201</v>
      </c>
      <c r="U36" s="17">
        <v>0.18617150809003899</v>
      </c>
      <c r="V36" s="17">
        <v>0.12971133887858799</v>
      </c>
      <c r="W36" s="17">
        <v>5.6249659599702302E-2</v>
      </c>
      <c r="X36" s="17">
        <v>0.29801487453616199</v>
      </c>
      <c r="Y36" s="17">
        <v>0.185004164661462</v>
      </c>
      <c r="Z36" s="17">
        <v>0.212391681467753</v>
      </c>
      <c r="AA36" s="17">
        <v>0.208143406801889</v>
      </c>
      <c r="AB36" s="17">
        <v>0.217231130684061</v>
      </c>
      <c r="AC36" s="17">
        <v>0</v>
      </c>
      <c r="AD36" s="17">
        <v>0.293548035479199</v>
      </c>
      <c r="AE36" s="17"/>
      <c r="AF36" s="17">
        <v>0.18233348990975701</v>
      </c>
      <c r="AG36" s="17">
        <v>0.188479173769278</v>
      </c>
    </row>
    <row r="37" spans="2:33" x14ac:dyDescent="0.5">
      <c r="B37" t="s">
        <v>72</v>
      </c>
      <c r="C37" s="17">
        <v>0.144838824320799</v>
      </c>
      <c r="D37" s="17">
        <v>0.131918674518545</v>
      </c>
      <c r="E37" s="17">
        <v>0.15753262700645801</v>
      </c>
      <c r="F37" s="17"/>
      <c r="G37" s="17">
        <v>0.178130318591667</v>
      </c>
      <c r="H37" s="17">
        <v>0.243249388832671</v>
      </c>
      <c r="I37" s="17">
        <v>0.17048434538781099</v>
      </c>
      <c r="J37" s="17">
        <v>0.10335774863309</v>
      </c>
      <c r="K37" s="17">
        <v>0.13416464010426801</v>
      </c>
      <c r="L37" s="17">
        <v>9.9192817435360903E-2</v>
      </c>
      <c r="M37" s="17"/>
      <c r="N37" s="17">
        <v>0.101816748840358</v>
      </c>
      <c r="O37" s="17">
        <v>0.22068475064566101</v>
      </c>
      <c r="P37" s="17">
        <v>0.12429417605920499</v>
      </c>
      <c r="Q37" s="17">
        <v>0.162280881752985</v>
      </c>
      <c r="R37" s="17">
        <v>0</v>
      </c>
      <c r="S37" s="17">
        <v>0.123409277393771</v>
      </c>
      <c r="T37" s="17">
        <v>0.16124148876310901</v>
      </c>
      <c r="U37" s="17">
        <v>0.171155678001462</v>
      </c>
      <c r="V37" s="17">
        <v>6.8866848600100797E-2</v>
      </c>
      <c r="W37" s="17">
        <v>0.17840517984997101</v>
      </c>
      <c r="X37" s="17">
        <v>0.19196606661715901</v>
      </c>
      <c r="Y37" s="17">
        <v>0.17111694030706201</v>
      </c>
      <c r="Z37" s="17">
        <v>0.14800139243648999</v>
      </c>
      <c r="AA37" s="17">
        <v>9.0505329612124694E-2</v>
      </c>
      <c r="AB37" s="17">
        <v>0.137174487064078</v>
      </c>
      <c r="AC37" s="17">
        <v>0.11863286001703199</v>
      </c>
      <c r="AD37" s="17">
        <v>0.117723611182216</v>
      </c>
      <c r="AE37" s="17"/>
      <c r="AF37" s="17">
        <v>0.17543881526525701</v>
      </c>
      <c r="AG37" s="17">
        <v>0.124674085642409</v>
      </c>
    </row>
    <row r="38" spans="2:33" x14ac:dyDescent="0.5">
      <c r="B38" t="s">
        <v>73</v>
      </c>
      <c r="C38" s="17">
        <v>0.123756820076976</v>
      </c>
      <c r="D38" s="17">
        <v>0.11286549219577099</v>
      </c>
      <c r="E38" s="17">
        <v>0.13216963097040199</v>
      </c>
      <c r="F38" s="17"/>
      <c r="G38" s="17">
        <v>0.40650288051918998</v>
      </c>
      <c r="H38" s="17">
        <v>0.16647700050665301</v>
      </c>
      <c r="I38" s="17">
        <v>0.10351941740474301</v>
      </c>
      <c r="J38" s="17">
        <v>8.8300746950741499E-2</v>
      </c>
      <c r="K38" s="17">
        <v>0.106206776242254</v>
      </c>
      <c r="L38" s="17">
        <v>5.2642340495956903E-2</v>
      </c>
      <c r="M38" s="17"/>
      <c r="N38" s="17">
        <v>6.7780396355863498E-2</v>
      </c>
      <c r="O38" s="17">
        <v>3.4959755304921E-2</v>
      </c>
      <c r="P38" s="17">
        <v>0.23389383243971101</v>
      </c>
      <c r="Q38" s="17">
        <v>0.11036904236789</v>
      </c>
      <c r="R38" s="17">
        <v>0.206583855645983</v>
      </c>
      <c r="S38" s="17">
        <v>0</v>
      </c>
      <c r="T38" s="17">
        <v>0.16533411290798</v>
      </c>
      <c r="U38" s="17">
        <v>0.13078546362406401</v>
      </c>
      <c r="V38" s="17">
        <v>4.1140625274446299E-2</v>
      </c>
      <c r="W38" s="17">
        <v>0.13742706811920799</v>
      </c>
      <c r="X38" s="17">
        <v>6.7682267010554104E-2</v>
      </c>
      <c r="Y38" s="17">
        <v>0.13060629132552401</v>
      </c>
      <c r="Z38" s="17">
        <v>0.13054106362693299</v>
      </c>
      <c r="AA38" s="17">
        <v>0</v>
      </c>
      <c r="AB38" s="17">
        <v>0.151046885400275</v>
      </c>
      <c r="AC38" s="17">
        <v>0.19051455944564999</v>
      </c>
      <c r="AD38" s="17">
        <v>0.15244466878570001</v>
      </c>
      <c r="AE38" s="17"/>
      <c r="AF38" s="17">
        <v>0.139912857780679</v>
      </c>
      <c r="AG38" s="17">
        <v>0.11311033724092801</v>
      </c>
    </row>
    <row r="39" spans="2:33" x14ac:dyDescent="0.5">
      <c r="B39" t="s">
        <v>74</v>
      </c>
      <c r="C39" s="17">
        <v>0.106283491163115</v>
      </c>
      <c r="D39" s="17">
        <v>0.136668349980231</v>
      </c>
      <c r="E39" s="17">
        <v>7.5867561332118902E-2</v>
      </c>
      <c r="F39" s="17"/>
      <c r="G39" s="17">
        <v>0.142887608836201</v>
      </c>
      <c r="H39" s="17">
        <v>0.142648861029705</v>
      </c>
      <c r="I39" s="17">
        <v>9.8972562384692805E-2</v>
      </c>
      <c r="J39" s="17">
        <v>0.109033737002338</v>
      </c>
      <c r="K39" s="17">
        <v>8.4138099083116799E-2</v>
      </c>
      <c r="L39" s="17">
        <v>9.0983576225591098E-2</v>
      </c>
      <c r="M39" s="17"/>
      <c r="N39" s="17">
        <v>8.08754728284522E-2</v>
      </c>
      <c r="O39" s="17">
        <v>6.9919510609842098E-2</v>
      </c>
      <c r="P39" s="17">
        <v>0</v>
      </c>
      <c r="Q39" s="17">
        <v>0.13199352193161101</v>
      </c>
      <c r="R39" s="17">
        <v>8.4947407038996697E-2</v>
      </c>
      <c r="S39" s="17">
        <v>0.33570740256998</v>
      </c>
      <c r="T39" s="17">
        <v>0.121459755099668</v>
      </c>
      <c r="U39" s="17">
        <v>9.3399902148354794E-2</v>
      </c>
      <c r="V39" s="17">
        <v>0.19626462714648499</v>
      </c>
      <c r="W39" s="17">
        <v>6.4806076083487499E-2</v>
      </c>
      <c r="X39" s="17">
        <v>0.137780221178467</v>
      </c>
      <c r="Y39" s="17">
        <v>0.141296185387114</v>
      </c>
      <c r="Z39" s="17">
        <v>8.68886229764982E-2</v>
      </c>
      <c r="AA39" s="17">
        <v>0</v>
      </c>
      <c r="AB39" s="17">
        <v>0.12076201293295501</v>
      </c>
      <c r="AC39" s="17">
        <v>6.1973500429592002E-2</v>
      </c>
      <c r="AD39" s="17">
        <v>4.2975624626603197E-2</v>
      </c>
      <c r="AE39" s="17"/>
      <c r="AF39" s="17">
        <v>0.12502834749788699</v>
      </c>
      <c r="AG39" s="17">
        <v>9.3931032293413402E-2</v>
      </c>
    </row>
    <row r="40" spans="2:33" x14ac:dyDescent="0.5">
      <c r="B40" t="s">
        <v>75</v>
      </c>
      <c r="C40" s="17">
        <v>5.4555066986356697E-2</v>
      </c>
      <c r="D40" s="17">
        <v>5.4649650513872702E-2</v>
      </c>
      <c r="E40" s="17">
        <v>5.4677525883534701E-2</v>
      </c>
      <c r="F40" s="17"/>
      <c r="G40" s="17">
        <v>2.4709068212342498E-2</v>
      </c>
      <c r="H40" s="17">
        <v>9.5513556130902594E-2</v>
      </c>
      <c r="I40" s="17">
        <v>6.3106675075600693E-2</v>
      </c>
      <c r="J40" s="17">
        <v>5.0280671045237903E-2</v>
      </c>
      <c r="K40" s="17">
        <v>3.9828799167069301E-2</v>
      </c>
      <c r="L40" s="17">
        <v>4.9603558825464397E-2</v>
      </c>
      <c r="M40" s="17"/>
      <c r="N40" s="17">
        <v>1.72743370272282E-2</v>
      </c>
      <c r="O40" s="17">
        <v>3.7518829026275499E-2</v>
      </c>
      <c r="P40" s="17">
        <v>6.5963094804234498E-2</v>
      </c>
      <c r="Q40" s="17">
        <v>3.89725475602773E-2</v>
      </c>
      <c r="R40" s="17">
        <v>0</v>
      </c>
      <c r="S40" s="17">
        <v>0</v>
      </c>
      <c r="T40" s="17">
        <v>6.2489872034406597E-2</v>
      </c>
      <c r="U40" s="17">
        <v>4.78175492719453E-2</v>
      </c>
      <c r="V40" s="17">
        <v>0.121284046979079</v>
      </c>
      <c r="W40" s="17">
        <v>5.4420588974471697E-2</v>
      </c>
      <c r="X40" s="17">
        <v>0</v>
      </c>
      <c r="Y40" s="17">
        <v>4.6054694992033803E-2</v>
      </c>
      <c r="Z40" s="17">
        <v>9.3663694469712594E-2</v>
      </c>
      <c r="AA40" s="17">
        <v>0</v>
      </c>
      <c r="AB40" s="17">
        <v>7.0350280390962597E-2</v>
      </c>
      <c r="AC40" s="17">
        <v>0</v>
      </c>
      <c r="AD40" s="17">
        <v>6.3779277389471201E-2</v>
      </c>
      <c r="AE40" s="17"/>
      <c r="AF40" s="17">
        <v>5.5018836837143002E-2</v>
      </c>
      <c r="AG40" s="17">
        <v>5.4249452587156501E-2</v>
      </c>
    </row>
    <row r="41" spans="2:33" x14ac:dyDescent="0.5">
      <c r="B41" t="s">
        <v>76</v>
      </c>
      <c r="C41" s="17">
        <v>3.0868793108208899E-2</v>
      </c>
      <c r="D41" s="17">
        <v>3.6064330638176698E-2</v>
      </c>
      <c r="E41" s="17">
        <v>2.6109387232563501E-2</v>
      </c>
      <c r="F41" s="17"/>
      <c r="G41" s="17">
        <v>3.6975408581464198E-2</v>
      </c>
      <c r="H41" s="17">
        <v>3.5271187569583397E-2</v>
      </c>
      <c r="I41" s="17">
        <v>2.1639066022183101E-2</v>
      </c>
      <c r="J41" s="17">
        <v>2.9229686686918499E-2</v>
      </c>
      <c r="K41" s="17">
        <v>3.0837368389933201E-2</v>
      </c>
      <c r="L41" s="17">
        <v>3.44954551193545E-2</v>
      </c>
      <c r="M41" s="17"/>
      <c r="N41" s="17">
        <v>4.9259913944408401E-2</v>
      </c>
      <c r="O41" s="17">
        <v>3.8206323290876303E-2</v>
      </c>
      <c r="P41" s="17">
        <v>0</v>
      </c>
      <c r="Q41" s="17">
        <v>0</v>
      </c>
      <c r="R41" s="17">
        <v>0</v>
      </c>
      <c r="S41" s="17">
        <v>0.33570740256998</v>
      </c>
      <c r="T41" s="17">
        <v>4.5666857527309299E-2</v>
      </c>
      <c r="U41" s="17">
        <v>3.4536246988177699E-2</v>
      </c>
      <c r="V41" s="17">
        <v>3.8158042928193199E-2</v>
      </c>
      <c r="W41" s="17">
        <v>2.1524903815881399E-2</v>
      </c>
      <c r="X41" s="17">
        <v>0</v>
      </c>
      <c r="Y41" s="17">
        <v>1.39202618353442E-2</v>
      </c>
      <c r="Z41" s="17">
        <v>2.46064586033433E-2</v>
      </c>
      <c r="AA41" s="17">
        <v>7.2642430443076098E-2</v>
      </c>
      <c r="AB41" s="17">
        <v>3.3687564352491602E-2</v>
      </c>
      <c r="AC41" s="17">
        <v>5.7674184307008901E-2</v>
      </c>
      <c r="AD41" s="17">
        <v>2.4628859600339E-2</v>
      </c>
      <c r="AE41" s="17"/>
      <c r="AF41" s="17">
        <v>4.2156522828000503E-2</v>
      </c>
      <c r="AG41" s="17">
        <v>2.3430420969960598E-2</v>
      </c>
    </row>
    <row r="42" spans="2:33" x14ac:dyDescent="0.5">
      <c r="B42" t="s">
        <v>77</v>
      </c>
      <c r="C42" s="17">
        <v>4.90031256481471E-2</v>
      </c>
      <c r="D42" s="17">
        <v>4.9026699121727503E-2</v>
      </c>
      <c r="E42" s="17">
        <v>4.9170766307005599E-2</v>
      </c>
      <c r="F42" s="17"/>
      <c r="G42" s="17">
        <v>4.2756855017562601E-2</v>
      </c>
      <c r="H42" s="17">
        <v>4.2587834629812797E-2</v>
      </c>
      <c r="I42" s="17">
        <v>3.4535995713827601E-2</v>
      </c>
      <c r="J42" s="17">
        <v>8.7170181218677506E-2</v>
      </c>
      <c r="K42" s="17">
        <v>3.7214830887050798E-2</v>
      </c>
      <c r="L42" s="17">
        <v>4.28798232479587E-2</v>
      </c>
      <c r="M42" s="17"/>
      <c r="N42" s="17">
        <v>0.105924154530327</v>
      </c>
      <c r="O42" s="17">
        <v>6.5844857669363793E-2</v>
      </c>
      <c r="P42" s="17">
        <v>0.124550918590177</v>
      </c>
      <c r="Q42" s="17">
        <v>5.6387207490616598E-2</v>
      </c>
      <c r="R42" s="17">
        <v>0</v>
      </c>
      <c r="S42" s="17">
        <v>0</v>
      </c>
      <c r="T42" s="17">
        <v>0</v>
      </c>
      <c r="U42" s="17">
        <v>2.0330224918765301E-2</v>
      </c>
      <c r="V42" s="17">
        <v>8.4005838993833598E-2</v>
      </c>
      <c r="W42" s="17">
        <v>7.4715698662360899E-2</v>
      </c>
      <c r="X42" s="17">
        <v>6.7044972062799801E-2</v>
      </c>
      <c r="Y42" s="17">
        <v>5.9932098179229697E-2</v>
      </c>
      <c r="Z42" s="17">
        <v>5.2892784499981797E-2</v>
      </c>
      <c r="AA42" s="17">
        <v>0</v>
      </c>
      <c r="AB42" s="17">
        <v>3.4882379065151299E-2</v>
      </c>
      <c r="AC42" s="17">
        <v>5.4143577500493999E-2</v>
      </c>
      <c r="AD42" s="17">
        <v>4.4987271088593302E-2</v>
      </c>
      <c r="AE42" s="17"/>
      <c r="AF42" s="17">
        <v>2.2241954409942599E-2</v>
      </c>
      <c r="AG42" s="17">
        <v>6.6638164355366E-2</v>
      </c>
    </row>
    <row r="43" spans="2:33" x14ac:dyDescent="0.5">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row>
    <row r="44" spans="2:33" x14ac:dyDescent="0.5">
      <c r="B44" s="6" t="s">
        <v>79</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2:33" x14ac:dyDescent="0.5">
      <c r="B45" s="24" t="s">
        <v>58</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row>
    <row r="46" spans="2:33" x14ac:dyDescent="0.5">
      <c r="B46" t="s">
        <v>67</v>
      </c>
      <c r="C46" s="17">
        <v>0.63740909585848404</v>
      </c>
      <c r="D46" s="17">
        <v>0.63945995421470003</v>
      </c>
      <c r="E46" s="17">
        <v>0.63407897390054802</v>
      </c>
      <c r="F46" s="17"/>
      <c r="G46" s="17">
        <v>0.63765806676959402</v>
      </c>
      <c r="H46" s="17">
        <v>0.61571157725487102</v>
      </c>
      <c r="I46" s="17">
        <v>0.62685952904317799</v>
      </c>
      <c r="J46" s="17">
        <v>0.66428379340101296</v>
      </c>
      <c r="K46" s="17">
        <v>0.62739434250168602</v>
      </c>
      <c r="L46" s="17">
        <v>0.64246204622078296</v>
      </c>
      <c r="M46" s="17"/>
      <c r="N46" s="17">
        <v>0.56496212213267405</v>
      </c>
      <c r="O46" s="17">
        <v>0.72475974014717104</v>
      </c>
      <c r="P46" s="17">
        <v>0.71296493840661201</v>
      </c>
      <c r="Q46" s="17">
        <v>0.62012841738597202</v>
      </c>
      <c r="R46" s="17">
        <v>0.67774393093945096</v>
      </c>
      <c r="S46" s="17">
        <v>0.69155155355475995</v>
      </c>
      <c r="T46" s="17">
        <v>0.68067925826437103</v>
      </c>
      <c r="U46" s="17">
        <v>0.70272865800880902</v>
      </c>
      <c r="V46" s="17">
        <v>0.53570268763866002</v>
      </c>
      <c r="W46" s="17">
        <v>0.60771014095255504</v>
      </c>
      <c r="X46" s="17">
        <v>0.61817320327719905</v>
      </c>
      <c r="Y46" s="17">
        <v>0.58466226855303605</v>
      </c>
      <c r="Z46" s="17">
        <v>0.68638678216465199</v>
      </c>
      <c r="AA46" s="17">
        <v>0.66864843133664598</v>
      </c>
      <c r="AB46" s="17">
        <v>0.65952864034575398</v>
      </c>
      <c r="AC46" s="17">
        <v>0.52478382328804696</v>
      </c>
      <c r="AD46" s="17">
        <v>0.644327457892796</v>
      </c>
      <c r="AE46" s="17"/>
      <c r="AF46" s="17">
        <v>0.66747395553606503</v>
      </c>
      <c r="AG46" s="17">
        <v>0.61759699722416395</v>
      </c>
    </row>
    <row r="47" spans="2:33" x14ac:dyDescent="0.5">
      <c r="B47" t="s">
        <v>69</v>
      </c>
      <c r="C47" s="17">
        <v>0.54463769738379397</v>
      </c>
      <c r="D47" s="17">
        <v>0.55584062247348898</v>
      </c>
      <c r="E47" s="17">
        <v>0.53464804517081299</v>
      </c>
      <c r="F47" s="17"/>
      <c r="G47" s="17">
        <v>0.46212933278495699</v>
      </c>
      <c r="H47" s="17">
        <v>0.51179091784155395</v>
      </c>
      <c r="I47" s="17">
        <v>0.55161052197538796</v>
      </c>
      <c r="J47" s="17">
        <v>0.53808354366310296</v>
      </c>
      <c r="K47" s="17">
        <v>0.546508408685354</v>
      </c>
      <c r="L47" s="17">
        <v>0.59192820548031999</v>
      </c>
      <c r="M47" s="17"/>
      <c r="N47" s="17">
        <v>0.47366442368669398</v>
      </c>
      <c r="O47" s="17">
        <v>0.43253496706302402</v>
      </c>
      <c r="P47" s="17">
        <v>0.49232998717527698</v>
      </c>
      <c r="Q47" s="17">
        <v>0.60839714350407603</v>
      </c>
      <c r="R47" s="17">
        <v>7.3365334130857704E-2</v>
      </c>
      <c r="S47" s="17">
        <v>0.69155155355475995</v>
      </c>
      <c r="T47" s="17">
        <v>0.75931467729381097</v>
      </c>
      <c r="U47" s="17">
        <v>0.598670295146005</v>
      </c>
      <c r="V47" s="17">
        <v>0.63168424242629095</v>
      </c>
      <c r="W47" s="17">
        <v>0.49027010086051198</v>
      </c>
      <c r="X47" s="17">
        <v>0.51833311706117502</v>
      </c>
      <c r="Y47" s="17">
        <v>0.512856905487721</v>
      </c>
      <c r="Z47" s="17">
        <v>0.55171545314885195</v>
      </c>
      <c r="AA47" s="17">
        <v>0.69576115427998297</v>
      </c>
      <c r="AB47" s="17">
        <v>0.52600749173300598</v>
      </c>
      <c r="AC47" s="17">
        <v>0.62500197954834402</v>
      </c>
      <c r="AD47" s="17">
        <v>0.46819568255691202</v>
      </c>
      <c r="AE47" s="17"/>
      <c r="AF47" s="17">
        <v>0.55357760636889897</v>
      </c>
      <c r="AG47" s="17">
        <v>0.53874648882688803</v>
      </c>
    </row>
    <row r="48" spans="2:33" x14ac:dyDescent="0.5">
      <c r="B48" t="s">
        <v>73</v>
      </c>
      <c r="C48" s="17">
        <v>0.29774110009376598</v>
      </c>
      <c r="D48" s="17">
        <v>0.27362502805653999</v>
      </c>
      <c r="E48" s="17">
        <v>0.31996215015865398</v>
      </c>
      <c r="F48" s="17"/>
      <c r="G48" s="17">
        <v>0.41328539571092998</v>
      </c>
      <c r="H48" s="17">
        <v>0.354991663412692</v>
      </c>
      <c r="I48" s="17">
        <v>0.29274972633373503</v>
      </c>
      <c r="J48" s="17">
        <v>0.28938487498731302</v>
      </c>
      <c r="K48" s="17">
        <v>0.312919231897893</v>
      </c>
      <c r="L48" s="17">
        <v>0.22368133346035099</v>
      </c>
      <c r="M48" s="17"/>
      <c r="N48" s="17">
        <v>0.277023423656584</v>
      </c>
      <c r="O48" s="17">
        <v>0.20760544506269099</v>
      </c>
      <c r="P48" s="17">
        <v>0.248788354484693</v>
      </c>
      <c r="Q48" s="17">
        <v>0.18684924961475199</v>
      </c>
      <c r="R48" s="17">
        <v>0.33226955769727001</v>
      </c>
      <c r="S48" s="17">
        <v>0</v>
      </c>
      <c r="T48" s="17">
        <v>0.142510294411656</v>
      </c>
      <c r="U48" s="17">
        <v>0.40966928594166302</v>
      </c>
      <c r="V48" s="17">
        <v>0.24281413419862499</v>
      </c>
      <c r="W48" s="17">
        <v>0.31312122086563698</v>
      </c>
      <c r="X48" s="17">
        <v>0.31105033621552902</v>
      </c>
      <c r="Y48" s="17">
        <v>0.25906685407596097</v>
      </c>
      <c r="Z48" s="17">
        <v>0.31051515076267899</v>
      </c>
      <c r="AA48" s="17">
        <v>0.209151336556608</v>
      </c>
      <c r="AB48" s="17">
        <v>0.37535411362413001</v>
      </c>
      <c r="AC48" s="17">
        <v>0.23640060689926601</v>
      </c>
      <c r="AD48" s="17">
        <v>0.21742874679807001</v>
      </c>
      <c r="AE48" s="17"/>
      <c r="AF48" s="17">
        <v>0.323713860952758</v>
      </c>
      <c r="AG48" s="17">
        <v>0.28062560694121702</v>
      </c>
    </row>
    <row r="49" spans="2:33" x14ac:dyDescent="0.5">
      <c r="B49" t="s">
        <v>74</v>
      </c>
      <c r="C49" s="17">
        <v>0.23696048604013001</v>
      </c>
      <c r="D49" s="17">
        <v>0.26105457308786401</v>
      </c>
      <c r="E49" s="17">
        <v>0.21525223683869901</v>
      </c>
      <c r="F49" s="17"/>
      <c r="G49" s="17">
        <v>0.22937504823865901</v>
      </c>
      <c r="H49" s="17">
        <v>0.214776190347199</v>
      </c>
      <c r="I49" s="17">
        <v>0.23279837628715899</v>
      </c>
      <c r="J49" s="17">
        <v>0.23587869472461601</v>
      </c>
      <c r="K49" s="17">
        <v>0.26799598373322198</v>
      </c>
      <c r="L49" s="17">
        <v>0.23495991406834399</v>
      </c>
      <c r="M49" s="17"/>
      <c r="N49" s="17">
        <v>0.27263815007425202</v>
      </c>
      <c r="O49" s="17">
        <v>0.208097564365336</v>
      </c>
      <c r="P49" s="17">
        <v>0.259561425796067</v>
      </c>
      <c r="Q49" s="17">
        <v>0.287613633672341</v>
      </c>
      <c r="R49" s="17">
        <v>0.55554490634651799</v>
      </c>
      <c r="S49" s="17">
        <v>0.49663673124822399</v>
      </c>
      <c r="T49" s="17">
        <v>0.244597627817358</v>
      </c>
      <c r="U49" s="17">
        <v>0.24754629761046701</v>
      </c>
      <c r="V49" s="17">
        <v>0.32603248727923001</v>
      </c>
      <c r="W49" s="17">
        <v>6.4606072005933393E-2</v>
      </c>
      <c r="X49" s="17">
        <v>0.37406182229555901</v>
      </c>
      <c r="Y49" s="17">
        <v>0.232956224304842</v>
      </c>
      <c r="Z49" s="17">
        <v>0.22153263540454601</v>
      </c>
      <c r="AA49" s="17">
        <v>0.14649586314874399</v>
      </c>
      <c r="AB49" s="17">
        <v>0.18002053192108999</v>
      </c>
      <c r="AC49" s="17">
        <v>0.23506642265786301</v>
      </c>
      <c r="AD49" s="17">
        <v>0.29663334107412298</v>
      </c>
      <c r="AE49" s="17"/>
      <c r="AF49" s="17">
        <v>0.251079852393914</v>
      </c>
      <c r="AG49" s="17">
        <v>0.22765612600468799</v>
      </c>
    </row>
    <row r="50" spans="2:33" x14ac:dyDescent="0.5">
      <c r="B50" t="s">
        <v>66</v>
      </c>
      <c r="C50" s="17">
        <v>0.189187801681518</v>
      </c>
      <c r="D50" s="17">
        <v>0.19466141206493701</v>
      </c>
      <c r="E50" s="17">
        <v>0.18478039970082299</v>
      </c>
      <c r="F50" s="17"/>
      <c r="G50" s="17">
        <v>0.30693941280316001</v>
      </c>
      <c r="H50" s="17">
        <v>0.193861019895022</v>
      </c>
      <c r="I50" s="17">
        <v>0.19402176834458901</v>
      </c>
      <c r="J50" s="17">
        <v>0.165273062934786</v>
      </c>
      <c r="K50" s="17">
        <v>0.14059373076519199</v>
      </c>
      <c r="L50" s="17">
        <v>0.19253753494734799</v>
      </c>
      <c r="M50" s="17"/>
      <c r="N50" s="17">
        <v>9.64620949089008E-2</v>
      </c>
      <c r="O50" s="17">
        <v>0.24621513717618701</v>
      </c>
      <c r="P50" s="17">
        <v>0.24884509464938101</v>
      </c>
      <c r="Q50" s="17">
        <v>0.12232629500101901</v>
      </c>
      <c r="R50" s="17">
        <v>0.14450746878796999</v>
      </c>
      <c r="S50" s="17">
        <v>0.14079258026344399</v>
      </c>
      <c r="T50" s="17">
        <v>0.167397369007489</v>
      </c>
      <c r="U50" s="17">
        <v>0.227370474764722</v>
      </c>
      <c r="V50" s="17">
        <v>9.9945926273583993E-2</v>
      </c>
      <c r="W50" s="17">
        <v>0.224455864272882</v>
      </c>
      <c r="X50" s="17">
        <v>0</v>
      </c>
      <c r="Y50" s="17">
        <v>0.237937403742463</v>
      </c>
      <c r="Z50" s="17">
        <v>0.18051824342712899</v>
      </c>
      <c r="AA50" s="17">
        <v>0.15534881597074801</v>
      </c>
      <c r="AB50" s="17">
        <v>0.22894802717234899</v>
      </c>
      <c r="AC50" s="17">
        <v>8.5766573159670595E-2</v>
      </c>
      <c r="AD50" s="17">
        <v>0.19315095564172199</v>
      </c>
      <c r="AE50" s="17"/>
      <c r="AF50" s="17">
        <v>0.19649775957748999</v>
      </c>
      <c r="AG50" s="17">
        <v>0.18437069598400699</v>
      </c>
    </row>
    <row r="51" spans="2:33" x14ac:dyDescent="0.5">
      <c r="B51" t="s">
        <v>72</v>
      </c>
      <c r="C51" s="17">
        <v>0.15086747037130599</v>
      </c>
      <c r="D51" s="17">
        <v>0.17874607048326299</v>
      </c>
      <c r="E51" s="17">
        <v>0.125271894749034</v>
      </c>
      <c r="F51" s="17"/>
      <c r="G51" s="17">
        <v>0.125680842553685</v>
      </c>
      <c r="H51" s="17">
        <v>0.209894382275294</v>
      </c>
      <c r="I51" s="17">
        <v>0.16849010308815501</v>
      </c>
      <c r="J51" s="17">
        <v>0.13201745777941801</v>
      </c>
      <c r="K51" s="17">
        <v>0.13847516617966299</v>
      </c>
      <c r="L51" s="17">
        <v>0.13748576236725699</v>
      </c>
      <c r="M51" s="17"/>
      <c r="N51" s="17">
        <v>6.8977348019638701E-2</v>
      </c>
      <c r="O51" s="17">
        <v>0.33855005138357802</v>
      </c>
      <c r="P51" s="17">
        <v>0.13302560114220999</v>
      </c>
      <c r="Q51" s="17">
        <v>0.217274431957479</v>
      </c>
      <c r="R51" s="17">
        <v>0.12850274591553401</v>
      </c>
      <c r="S51" s="17">
        <v>0</v>
      </c>
      <c r="T51" s="17">
        <v>0.23965825565856699</v>
      </c>
      <c r="U51" s="17">
        <v>0.17216476078081699</v>
      </c>
      <c r="V51" s="17">
        <v>0.22809273772424499</v>
      </c>
      <c r="W51" s="17">
        <v>5.6618226868498302E-2</v>
      </c>
      <c r="X51" s="17">
        <v>0.17769061935806699</v>
      </c>
      <c r="Y51" s="17">
        <v>0.15796130452120299</v>
      </c>
      <c r="Z51" s="17">
        <v>0.15580487566697701</v>
      </c>
      <c r="AA51" s="17">
        <v>0</v>
      </c>
      <c r="AB51" s="17">
        <v>0.119731155657454</v>
      </c>
      <c r="AC51" s="17">
        <v>0.18750393506124399</v>
      </c>
      <c r="AD51" s="17">
        <v>0.14835120536271099</v>
      </c>
      <c r="AE51" s="17"/>
      <c r="AF51" s="17">
        <v>0.18226665781269799</v>
      </c>
      <c r="AG51" s="17">
        <v>0.13017607831767</v>
      </c>
    </row>
    <row r="52" spans="2:33" x14ac:dyDescent="0.5">
      <c r="B52" t="s">
        <v>71</v>
      </c>
      <c r="C52" s="17">
        <v>8.6923484558818806E-2</v>
      </c>
      <c r="D52" s="17">
        <v>9.8257829631795399E-2</v>
      </c>
      <c r="E52" s="17">
        <v>7.6616418975963704E-2</v>
      </c>
      <c r="F52" s="17"/>
      <c r="G52" s="17">
        <v>0.121001459489432</v>
      </c>
      <c r="H52" s="17">
        <v>0.13868840424829701</v>
      </c>
      <c r="I52" s="17">
        <v>0.106706434201638</v>
      </c>
      <c r="J52" s="17">
        <v>5.3606570874259803E-2</v>
      </c>
      <c r="K52" s="17">
        <v>8.8973381248073705E-2</v>
      </c>
      <c r="L52" s="17">
        <v>5.6204999438684997E-2</v>
      </c>
      <c r="M52" s="17"/>
      <c r="N52" s="17">
        <v>9.5264915938056596E-2</v>
      </c>
      <c r="O52" s="17">
        <v>0.112362734524</v>
      </c>
      <c r="P52" s="17">
        <v>0</v>
      </c>
      <c r="Q52" s="17">
        <v>1.4168805315969099E-2</v>
      </c>
      <c r="R52" s="17">
        <v>0</v>
      </c>
      <c r="S52" s="17">
        <v>0.16765586618179501</v>
      </c>
      <c r="T52" s="17">
        <v>4.5666857527309299E-2</v>
      </c>
      <c r="U52" s="17">
        <v>8.7804292118808094E-2</v>
      </c>
      <c r="V52" s="17">
        <v>0.13298271414543</v>
      </c>
      <c r="W52" s="17">
        <v>5.7964613196428302E-2</v>
      </c>
      <c r="X52" s="17">
        <v>7.1965698567625705E-2</v>
      </c>
      <c r="Y52" s="17">
        <v>0.101309698284849</v>
      </c>
      <c r="Z52" s="17">
        <v>6.4066698707245101E-2</v>
      </c>
      <c r="AA52" s="17">
        <v>5.2794590831141103E-2</v>
      </c>
      <c r="AB52" s="17">
        <v>0.10321654264654299</v>
      </c>
      <c r="AC52" s="17">
        <v>0.14971213893108701</v>
      </c>
      <c r="AD52" s="17">
        <v>7.5828454330189102E-2</v>
      </c>
      <c r="AE52" s="17"/>
      <c r="AF52" s="17">
        <v>0.106756564012779</v>
      </c>
      <c r="AG52" s="17">
        <v>7.3853909959833403E-2</v>
      </c>
    </row>
    <row r="53" spans="2:33" x14ac:dyDescent="0.5">
      <c r="B53" t="s">
        <v>68</v>
      </c>
      <c r="C53" s="17">
        <v>7.4890516570573898E-2</v>
      </c>
      <c r="D53" s="17">
        <v>8.3465789204110297E-2</v>
      </c>
      <c r="E53" s="17">
        <v>6.7127801691302197E-2</v>
      </c>
      <c r="F53" s="17"/>
      <c r="G53" s="17">
        <v>8.64553388145788E-2</v>
      </c>
      <c r="H53" s="17">
        <v>9.6181151123620898E-2</v>
      </c>
      <c r="I53" s="17">
        <v>4.9590891153594101E-2</v>
      </c>
      <c r="J53" s="17">
        <v>7.0932853430358905E-2</v>
      </c>
      <c r="K53" s="17">
        <v>7.0838938040064706E-2</v>
      </c>
      <c r="L53" s="17">
        <v>8.3833893514243196E-2</v>
      </c>
      <c r="M53" s="17"/>
      <c r="N53" s="17">
        <v>5.7419227280761098E-2</v>
      </c>
      <c r="O53" s="17">
        <v>9.8696465126323796E-2</v>
      </c>
      <c r="P53" s="17">
        <v>0.11064355700763299</v>
      </c>
      <c r="Q53" s="17">
        <v>7.4457980697440196E-2</v>
      </c>
      <c r="R53" s="17">
        <v>6.6499036822309607E-2</v>
      </c>
      <c r="S53" s="17">
        <v>0</v>
      </c>
      <c r="T53" s="17">
        <v>0</v>
      </c>
      <c r="U53" s="17">
        <v>5.1786830915045802E-2</v>
      </c>
      <c r="V53" s="17">
        <v>6.3785169825198607E-2</v>
      </c>
      <c r="W53" s="17">
        <v>5.71641341530656E-2</v>
      </c>
      <c r="X53" s="17">
        <v>0.17451295443256101</v>
      </c>
      <c r="Y53" s="17">
        <v>9.9357267092685497E-2</v>
      </c>
      <c r="Z53" s="17">
        <v>5.88628164728194E-2</v>
      </c>
      <c r="AA53" s="17">
        <v>0</v>
      </c>
      <c r="AB53" s="17">
        <v>7.17749460917146E-2</v>
      </c>
      <c r="AC53" s="17">
        <v>0.116845852073725</v>
      </c>
      <c r="AD53" s="17">
        <v>0.16136354342225001</v>
      </c>
      <c r="AE53" s="17"/>
      <c r="AF53" s="17">
        <v>6.4173618513625102E-2</v>
      </c>
      <c r="AG53" s="17">
        <v>8.19527228683984E-2</v>
      </c>
    </row>
    <row r="54" spans="2:33" x14ac:dyDescent="0.5">
      <c r="B54" t="s">
        <v>70</v>
      </c>
      <c r="C54" s="17">
        <v>6.9846513642540298E-2</v>
      </c>
      <c r="D54" s="17">
        <v>5.7396212502075501E-2</v>
      </c>
      <c r="E54" s="17">
        <v>8.1808669564046005E-2</v>
      </c>
      <c r="F54" s="17"/>
      <c r="G54" s="17">
        <v>5.0121456870473202E-2</v>
      </c>
      <c r="H54" s="17">
        <v>9.8202426500030304E-2</v>
      </c>
      <c r="I54" s="17">
        <v>6.3933393047386197E-2</v>
      </c>
      <c r="J54" s="17">
        <v>5.0976744235518297E-2</v>
      </c>
      <c r="K54" s="17">
        <v>3.08804740543684E-2</v>
      </c>
      <c r="L54" s="17">
        <v>0.107584132395022</v>
      </c>
      <c r="M54" s="17"/>
      <c r="N54" s="17">
        <v>7.0167872064769904E-2</v>
      </c>
      <c r="O54" s="17">
        <v>3.98841501928031E-2</v>
      </c>
      <c r="P54" s="17">
        <v>0</v>
      </c>
      <c r="Q54" s="17">
        <v>3.9601466928998401E-2</v>
      </c>
      <c r="R54" s="17">
        <v>0.260526966203185</v>
      </c>
      <c r="S54" s="17">
        <v>0.14079258026344399</v>
      </c>
      <c r="T54" s="17">
        <v>0.116746734580461</v>
      </c>
      <c r="U54" s="17">
        <v>6.2153837523570198E-2</v>
      </c>
      <c r="V54" s="17">
        <v>8.4583996435643599E-2</v>
      </c>
      <c r="W54" s="17">
        <v>0.107109146950645</v>
      </c>
      <c r="X54" s="17">
        <v>4.3796762995319899E-2</v>
      </c>
      <c r="Y54" s="17">
        <v>7.497702182464E-2</v>
      </c>
      <c r="Z54" s="17">
        <v>5.2644502363632703E-2</v>
      </c>
      <c r="AA54" s="17">
        <v>6.7825486920674902E-2</v>
      </c>
      <c r="AB54" s="17">
        <v>7.4969905923393296E-2</v>
      </c>
      <c r="AC54" s="17">
        <v>3.3881111576930301E-2</v>
      </c>
      <c r="AD54" s="17">
        <v>5.1672093198719002E-2</v>
      </c>
      <c r="AE54" s="17"/>
      <c r="AF54" s="17">
        <v>9.7594777652195902E-2</v>
      </c>
      <c r="AG54" s="17">
        <v>5.1561001939307599E-2</v>
      </c>
    </row>
    <row r="55" spans="2:33" x14ac:dyDescent="0.5">
      <c r="B55" t="s">
        <v>75</v>
      </c>
      <c r="C55" s="17">
        <v>4.4606198326279697E-2</v>
      </c>
      <c r="D55" s="17">
        <v>4.8084245213047397E-2</v>
      </c>
      <c r="E55" s="17">
        <v>4.1512831588101602E-2</v>
      </c>
      <c r="F55" s="17"/>
      <c r="G55" s="17">
        <v>8.6184778037277296E-2</v>
      </c>
      <c r="H55" s="17">
        <v>0.10631263763879201</v>
      </c>
      <c r="I55" s="17">
        <v>2.8517822703550699E-2</v>
      </c>
      <c r="J55" s="17">
        <v>2.80434752214265E-2</v>
      </c>
      <c r="K55" s="17">
        <v>2.9738357887534001E-2</v>
      </c>
      <c r="L55" s="17">
        <v>3.06334933062101E-2</v>
      </c>
      <c r="M55" s="17"/>
      <c r="N55" s="17">
        <v>5.2988469643333098E-2</v>
      </c>
      <c r="O55" s="17">
        <v>7.7402979219078599E-2</v>
      </c>
      <c r="P55" s="17">
        <v>0</v>
      </c>
      <c r="Q55" s="17">
        <v>3.80310478423855E-2</v>
      </c>
      <c r="R55" s="17">
        <v>0</v>
      </c>
      <c r="S55" s="17">
        <v>0.33570740256998</v>
      </c>
      <c r="T55" s="17">
        <v>0</v>
      </c>
      <c r="U55" s="17">
        <v>4.3804212541164698E-2</v>
      </c>
      <c r="V55" s="17">
        <v>5.6735202644035997E-2</v>
      </c>
      <c r="W55" s="17">
        <v>9.2617983248293498E-2</v>
      </c>
      <c r="X55" s="17">
        <v>0</v>
      </c>
      <c r="Y55" s="17">
        <v>4.6033329411539099E-2</v>
      </c>
      <c r="Z55" s="17">
        <v>4.3484487422069097E-2</v>
      </c>
      <c r="AA55" s="17">
        <v>0</v>
      </c>
      <c r="AB55" s="17">
        <v>4.5893447730195498E-2</v>
      </c>
      <c r="AC55" s="17">
        <v>4.0571906611464002E-2</v>
      </c>
      <c r="AD55" s="17">
        <v>2.20727999594778E-2</v>
      </c>
      <c r="AE55" s="17"/>
      <c r="AF55" s="17">
        <v>6.1623814368848097E-2</v>
      </c>
      <c r="AG55" s="17">
        <v>3.3391953817173699E-2</v>
      </c>
    </row>
    <row r="56" spans="2:33" x14ac:dyDescent="0.5">
      <c r="B56" t="s">
        <v>76</v>
      </c>
      <c r="C56" s="17">
        <v>5.1083894208788999E-3</v>
      </c>
      <c r="D56" s="17">
        <v>9.2904337785886908E-3</v>
      </c>
      <c r="E56" s="17">
        <v>1.2009566444147999E-3</v>
      </c>
      <c r="F56" s="17"/>
      <c r="G56" s="17">
        <v>0</v>
      </c>
      <c r="H56" s="17">
        <v>1.5180782911564101E-2</v>
      </c>
      <c r="I56" s="17">
        <v>0</v>
      </c>
      <c r="J56" s="17">
        <v>4.7243430827469002E-3</v>
      </c>
      <c r="K56" s="17">
        <v>3.7762805436430701E-3</v>
      </c>
      <c r="L56" s="17">
        <v>6.4152072576022399E-3</v>
      </c>
      <c r="M56" s="17"/>
      <c r="N56" s="17">
        <v>0</v>
      </c>
      <c r="O56" s="17">
        <v>0</v>
      </c>
      <c r="P56" s="17">
        <v>0</v>
      </c>
      <c r="Q56" s="17">
        <v>0</v>
      </c>
      <c r="R56" s="17">
        <v>0</v>
      </c>
      <c r="S56" s="17">
        <v>0</v>
      </c>
      <c r="T56" s="17">
        <v>2.2230238679981099E-2</v>
      </c>
      <c r="U56" s="17">
        <v>5.8436892165696997E-3</v>
      </c>
      <c r="V56" s="17">
        <v>0</v>
      </c>
      <c r="W56" s="17">
        <v>2.1524903815881399E-2</v>
      </c>
      <c r="X56" s="17">
        <v>6.1347850718220603E-2</v>
      </c>
      <c r="Y56" s="17">
        <v>4.3370014164062698E-3</v>
      </c>
      <c r="Z56" s="17">
        <v>5.9818938520356298E-3</v>
      </c>
      <c r="AA56" s="17">
        <v>0</v>
      </c>
      <c r="AB56" s="17">
        <v>0</v>
      </c>
      <c r="AC56" s="17">
        <v>0</v>
      </c>
      <c r="AD56" s="17">
        <v>0</v>
      </c>
      <c r="AE56" s="17"/>
      <c r="AF56" s="17">
        <v>9.3377517665806792E-3</v>
      </c>
      <c r="AG56" s="17">
        <v>2.3213302144856401E-3</v>
      </c>
    </row>
    <row r="57" spans="2:33" x14ac:dyDescent="0.5">
      <c r="B57" t="s">
        <v>77</v>
      </c>
      <c r="C57" s="17">
        <v>0.101260246707623</v>
      </c>
      <c r="D57" s="17">
        <v>8.0582311477373297E-2</v>
      </c>
      <c r="E57" s="17">
        <v>0.12107035355112</v>
      </c>
      <c r="F57" s="17"/>
      <c r="G57" s="17">
        <v>4.4971891380405297E-2</v>
      </c>
      <c r="H57" s="17">
        <v>4.44146111704702E-2</v>
      </c>
      <c r="I57" s="17">
        <v>9.3269866615340494E-2</v>
      </c>
      <c r="J57" s="17">
        <v>0.105837692015766</v>
      </c>
      <c r="K57" s="17">
        <v>0.12072444791168301</v>
      </c>
      <c r="L57" s="17">
        <v>0.14265056289151101</v>
      </c>
      <c r="M57" s="17"/>
      <c r="N57" s="17">
        <v>0.17134097521081901</v>
      </c>
      <c r="O57" s="17">
        <v>6.5844857669363793E-2</v>
      </c>
      <c r="P57" s="17">
        <v>0.22324623558318399</v>
      </c>
      <c r="Q57" s="17">
        <v>0.112774414981233</v>
      </c>
      <c r="R57" s="17">
        <v>0</v>
      </c>
      <c r="S57" s="17">
        <v>0</v>
      </c>
      <c r="T57" s="17">
        <v>7.1686178138633802E-2</v>
      </c>
      <c r="U57" s="17">
        <v>2.0743208995962499E-2</v>
      </c>
      <c r="V57" s="17">
        <v>8.27848004454005E-2</v>
      </c>
      <c r="W57" s="17">
        <v>0.182017166442559</v>
      </c>
      <c r="X57" s="17">
        <v>0.11084173505812001</v>
      </c>
      <c r="Y57" s="17">
        <v>0.120034245779891</v>
      </c>
      <c r="Z57" s="17">
        <v>0.114070652927558</v>
      </c>
      <c r="AA57" s="17">
        <v>0.18463585272166799</v>
      </c>
      <c r="AB57" s="17">
        <v>8.5096352805360501E-2</v>
      </c>
      <c r="AC57" s="17">
        <v>0.121495135856845</v>
      </c>
      <c r="AD57" s="17">
        <v>0.148451144839815</v>
      </c>
      <c r="AE57" s="17"/>
      <c r="AF57" s="17">
        <v>4.3207235206302499E-2</v>
      </c>
      <c r="AG57" s="17">
        <v>0.13951593797702699</v>
      </c>
    </row>
    <row r="58" spans="2:33" x14ac:dyDescent="0.5">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row>
    <row r="59" spans="2:33" x14ac:dyDescent="0.5">
      <c r="B59" s="6" t="s">
        <v>90</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row>
    <row r="60" spans="2:33" x14ac:dyDescent="0.5">
      <c r="B60" s="24" t="s">
        <v>58</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row>
    <row r="61" spans="2:33" x14ac:dyDescent="0.5">
      <c r="B61" t="s">
        <v>83</v>
      </c>
      <c r="C61" s="17">
        <v>6.3944661079752399E-2</v>
      </c>
      <c r="D61" s="17">
        <v>6.6094917857433003E-2</v>
      </c>
      <c r="E61" s="17">
        <v>6.2173070484105697E-2</v>
      </c>
      <c r="F61" s="17"/>
      <c r="G61" s="17">
        <v>6.6343660998627402E-2</v>
      </c>
      <c r="H61" s="17">
        <v>0.121112945449335</v>
      </c>
      <c r="I61" s="17">
        <v>7.1895825384549694E-2</v>
      </c>
      <c r="J61" s="17">
        <v>5.1681177316727202E-2</v>
      </c>
      <c r="K61" s="17">
        <v>4.8415920001892002E-2</v>
      </c>
      <c r="L61" s="17">
        <v>4.5630445167678703E-2</v>
      </c>
      <c r="M61" s="17"/>
      <c r="N61" s="17">
        <v>8.4564761903505606E-2</v>
      </c>
      <c r="O61" s="17">
        <v>4.1010454039014398E-2</v>
      </c>
      <c r="P61" s="17">
        <v>0.17443238301783701</v>
      </c>
      <c r="Q61" s="17">
        <v>1.82145500930198E-2</v>
      </c>
      <c r="R61" s="17">
        <v>0</v>
      </c>
      <c r="S61" s="17">
        <v>0</v>
      </c>
      <c r="T61" s="17">
        <v>0.11947557826260501</v>
      </c>
      <c r="U61" s="17">
        <v>8.1175620208829402E-2</v>
      </c>
      <c r="V61" s="17">
        <v>0.11022478288959101</v>
      </c>
      <c r="W61" s="17">
        <v>3.6026554911884598E-2</v>
      </c>
      <c r="X61" s="17">
        <v>7.6432370460246105E-2</v>
      </c>
      <c r="Y61" s="17">
        <v>6.4725954382296905E-2</v>
      </c>
      <c r="Z61" s="17">
        <v>7.1307436568390697E-2</v>
      </c>
      <c r="AA61" s="17">
        <v>0</v>
      </c>
      <c r="AB61" s="17">
        <v>5.5154119190352797E-2</v>
      </c>
      <c r="AC61" s="17">
        <v>3.3881111576930301E-2</v>
      </c>
      <c r="AD61" s="17">
        <v>5.07024506671978E-2</v>
      </c>
      <c r="AE61" s="17"/>
      <c r="AF61" s="17">
        <v>9.5837681014662002E-2</v>
      </c>
      <c r="AG61" s="17">
        <v>4.2927843989202401E-2</v>
      </c>
    </row>
    <row r="62" spans="2:33" x14ac:dyDescent="0.5">
      <c r="B62" t="s">
        <v>84</v>
      </c>
      <c r="C62" s="17">
        <v>0.307714519837687</v>
      </c>
      <c r="D62" s="17">
        <v>0.35625032813580199</v>
      </c>
      <c r="E62" s="17">
        <v>0.263327890975528</v>
      </c>
      <c r="F62" s="17"/>
      <c r="G62" s="17">
        <v>0.41338215769430098</v>
      </c>
      <c r="H62" s="17">
        <v>0.28089407993453602</v>
      </c>
      <c r="I62" s="17">
        <v>0.29430589043102601</v>
      </c>
      <c r="J62" s="17">
        <v>0.28334957689839801</v>
      </c>
      <c r="K62" s="17">
        <v>0.318851502126964</v>
      </c>
      <c r="L62" s="17">
        <v>0.30642700954595498</v>
      </c>
      <c r="M62" s="17"/>
      <c r="N62" s="17">
        <v>0.211952745478167</v>
      </c>
      <c r="O62" s="17">
        <v>0.281174892481108</v>
      </c>
      <c r="P62" s="17">
        <v>0.33090373543194601</v>
      </c>
      <c r="Q62" s="17">
        <v>0.25805929091308299</v>
      </c>
      <c r="R62" s="17">
        <v>0.50779495849610301</v>
      </c>
      <c r="S62" s="17">
        <v>0.23243487359100801</v>
      </c>
      <c r="T62" s="17">
        <v>0.11803812383878599</v>
      </c>
      <c r="U62" s="17">
        <v>0.36421815273088998</v>
      </c>
      <c r="V62" s="17">
        <v>0.27126183716945501</v>
      </c>
      <c r="W62" s="17">
        <v>0.25226664935196302</v>
      </c>
      <c r="X62" s="17">
        <v>0.43646826641800002</v>
      </c>
      <c r="Y62" s="17">
        <v>0.28205313045343999</v>
      </c>
      <c r="Z62" s="17">
        <v>0.29497781704758502</v>
      </c>
      <c r="AA62" s="17">
        <v>0.33672817476343497</v>
      </c>
      <c r="AB62" s="17">
        <v>0.317551524028508</v>
      </c>
      <c r="AC62" s="17">
        <v>0.425350468200414</v>
      </c>
      <c r="AD62" s="17">
        <v>0.36932637548098601</v>
      </c>
      <c r="AE62" s="17"/>
      <c r="AF62" s="17">
        <v>0.35047373282938099</v>
      </c>
      <c r="AG62" s="17">
        <v>0.27953711424184402</v>
      </c>
    </row>
    <row r="63" spans="2:33" x14ac:dyDescent="0.5">
      <c r="B63" t="s">
        <v>85</v>
      </c>
      <c r="C63" s="17">
        <v>0.31487928419827799</v>
      </c>
      <c r="D63" s="17">
        <v>0.29777747350344402</v>
      </c>
      <c r="E63" s="17">
        <v>0.33215847032540202</v>
      </c>
      <c r="F63" s="17"/>
      <c r="G63" s="17">
        <v>0.292073578129602</v>
      </c>
      <c r="H63" s="17">
        <v>0.36286942146290502</v>
      </c>
      <c r="I63" s="17">
        <v>0.290293168881327</v>
      </c>
      <c r="J63" s="17">
        <v>0.34094075421555903</v>
      </c>
      <c r="K63" s="17">
        <v>0.27158580024252998</v>
      </c>
      <c r="L63" s="17">
        <v>0.32334490115547998</v>
      </c>
      <c r="M63" s="17"/>
      <c r="N63" s="17">
        <v>0.186349042260367</v>
      </c>
      <c r="O63" s="17">
        <v>0.246990755445683</v>
      </c>
      <c r="P63" s="17">
        <v>0.33738074077126701</v>
      </c>
      <c r="Q63" s="17">
        <v>0.40240925781839598</v>
      </c>
      <c r="R63" s="17">
        <v>0.15299650873329099</v>
      </c>
      <c r="S63" s="17">
        <v>0.59990926022719604</v>
      </c>
      <c r="T63" s="17">
        <v>0.312059144110378</v>
      </c>
      <c r="U63" s="17">
        <v>0.31412164806360099</v>
      </c>
      <c r="V63" s="17">
        <v>0.26927799054162599</v>
      </c>
      <c r="W63" s="17">
        <v>0.41235685688051499</v>
      </c>
      <c r="X63" s="17">
        <v>0.42005439105895398</v>
      </c>
      <c r="Y63" s="17">
        <v>0.35690321856299501</v>
      </c>
      <c r="Z63" s="17">
        <v>0.30103137211893899</v>
      </c>
      <c r="AA63" s="17">
        <v>0.41441565445733902</v>
      </c>
      <c r="AB63" s="17">
        <v>0.330004224921705</v>
      </c>
      <c r="AC63" s="17">
        <v>0.20286031281516601</v>
      </c>
      <c r="AD63" s="17">
        <v>0.18860400644198699</v>
      </c>
      <c r="AE63" s="17"/>
      <c r="AF63" s="17">
        <v>0.319591860656601</v>
      </c>
      <c r="AG63" s="17">
        <v>0.31177379724056897</v>
      </c>
    </row>
    <row r="64" spans="2:33" x14ac:dyDescent="0.5">
      <c r="B64" t="s">
        <v>86</v>
      </c>
      <c r="C64" s="17">
        <v>0.17903312674481001</v>
      </c>
      <c r="D64" s="17">
        <v>0.15757257723737</v>
      </c>
      <c r="E64" s="17">
        <v>0.198300737060017</v>
      </c>
      <c r="F64" s="17"/>
      <c r="G64" s="17">
        <v>0.13986734506609799</v>
      </c>
      <c r="H64" s="17">
        <v>0.161107812051898</v>
      </c>
      <c r="I64" s="17">
        <v>0.193642357101213</v>
      </c>
      <c r="J64" s="17">
        <v>0.15859987256850799</v>
      </c>
      <c r="K64" s="17">
        <v>0.24252785102230801</v>
      </c>
      <c r="L64" s="17">
        <v>0.16553071789863499</v>
      </c>
      <c r="M64" s="17"/>
      <c r="N64" s="17">
        <v>0.24521111294075601</v>
      </c>
      <c r="O64" s="17">
        <v>0.22753650965810501</v>
      </c>
      <c r="P64" s="17">
        <v>0.15728314077895</v>
      </c>
      <c r="Q64" s="17">
        <v>0.20439709116368401</v>
      </c>
      <c r="R64" s="17">
        <v>0</v>
      </c>
      <c r="S64" s="17">
        <v>0.16765586618179501</v>
      </c>
      <c r="T64" s="17">
        <v>0.27894050607089499</v>
      </c>
      <c r="U64" s="17">
        <v>0.14999406759137399</v>
      </c>
      <c r="V64" s="17">
        <v>0.20422192903807601</v>
      </c>
      <c r="W64" s="17">
        <v>0.112963841345382</v>
      </c>
      <c r="X64" s="17">
        <v>0</v>
      </c>
      <c r="Y64" s="17">
        <v>0.18790690214507</v>
      </c>
      <c r="Z64" s="17">
        <v>0.22941375912713699</v>
      </c>
      <c r="AA64" s="17">
        <v>0.140467917363751</v>
      </c>
      <c r="AB64" s="17">
        <v>0.14482728397710901</v>
      </c>
      <c r="AC64" s="17">
        <v>0.21033647257100799</v>
      </c>
      <c r="AD64" s="17">
        <v>0.24813764531100899</v>
      </c>
      <c r="AE64" s="17"/>
      <c r="AF64" s="17">
        <v>0.15796510991506499</v>
      </c>
      <c r="AG64" s="17">
        <v>0.192916498626026</v>
      </c>
    </row>
    <row r="65" spans="2:33" x14ac:dyDescent="0.5">
      <c r="B65" t="s">
        <v>87</v>
      </c>
      <c r="C65" s="17">
        <v>9.92984271309022E-2</v>
      </c>
      <c r="D65" s="17">
        <v>8.9214979144701806E-2</v>
      </c>
      <c r="E65" s="17">
        <v>0.10685786367661</v>
      </c>
      <c r="F65" s="17"/>
      <c r="G65" s="17">
        <v>4.6304473430782103E-2</v>
      </c>
      <c r="H65" s="17">
        <v>6.4486298971775699E-2</v>
      </c>
      <c r="I65" s="17">
        <v>9.1019622464582103E-2</v>
      </c>
      <c r="J65" s="17">
        <v>0.13393456199869599</v>
      </c>
      <c r="K65" s="17">
        <v>9.8477340658120499E-2</v>
      </c>
      <c r="L65" s="17">
        <v>0.11683884856821999</v>
      </c>
      <c r="M65" s="17"/>
      <c r="N65" s="17">
        <v>0.18878527166817199</v>
      </c>
      <c r="O65" s="17">
        <v>0.122199884573295</v>
      </c>
      <c r="P65" s="17">
        <v>0</v>
      </c>
      <c r="Q65" s="17">
        <v>7.7947262451539504E-2</v>
      </c>
      <c r="R65" s="17">
        <v>0.158312741169854</v>
      </c>
      <c r="S65" s="17">
        <v>0</v>
      </c>
      <c r="T65" s="17">
        <v>0.17148664771733499</v>
      </c>
      <c r="U65" s="17">
        <v>9.0490511405305604E-2</v>
      </c>
      <c r="V65" s="17">
        <v>0.100411676782626</v>
      </c>
      <c r="W65" s="17">
        <v>0.18638609751025501</v>
      </c>
      <c r="X65" s="17">
        <v>0</v>
      </c>
      <c r="Y65" s="17">
        <v>9.4372564391739702E-2</v>
      </c>
      <c r="Z65" s="17">
        <v>7.0108846908046696E-2</v>
      </c>
      <c r="AA65" s="17">
        <v>0</v>
      </c>
      <c r="AB65" s="17">
        <v>0.116614652298364</v>
      </c>
      <c r="AC65" s="17">
        <v>5.9734123141932299E-2</v>
      </c>
      <c r="AD65" s="17">
        <v>7.5165835582850199E-2</v>
      </c>
      <c r="AE65" s="17"/>
      <c r="AF65" s="17">
        <v>5.5989609642569202E-2</v>
      </c>
      <c r="AG65" s="17">
        <v>0.12783801031926001</v>
      </c>
    </row>
    <row r="66" spans="2:33" x14ac:dyDescent="0.5">
      <c r="B66" t="s">
        <v>88</v>
      </c>
      <c r="C66" s="17">
        <v>3.5129981008569802E-2</v>
      </c>
      <c r="D66" s="17">
        <v>3.3089724121249102E-2</v>
      </c>
      <c r="E66" s="17">
        <v>3.7181967478338102E-2</v>
      </c>
      <c r="F66" s="17"/>
      <c r="G66" s="17">
        <v>4.2028784680590001E-2</v>
      </c>
      <c r="H66" s="17">
        <v>9.5294421295507893E-3</v>
      </c>
      <c r="I66" s="17">
        <v>5.88431357373023E-2</v>
      </c>
      <c r="J66" s="17">
        <v>3.1494057002110998E-2</v>
      </c>
      <c r="K66" s="17">
        <v>2.0141585948186099E-2</v>
      </c>
      <c r="L66" s="17">
        <v>4.2228077664030202E-2</v>
      </c>
      <c r="M66" s="17"/>
      <c r="N66" s="17">
        <v>8.3137065749033304E-2</v>
      </c>
      <c r="O66" s="17">
        <v>8.10875038027941E-2</v>
      </c>
      <c r="P66" s="17">
        <v>0</v>
      </c>
      <c r="Q66" s="17">
        <v>3.89725475602773E-2</v>
      </c>
      <c r="R66" s="17">
        <v>0.180895791600752</v>
      </c>
      <c r="S66" s="17">
        <v>0</v>
      </c>
      <c r="T66" s="17">
        <v>0</v>
      </c>
      <c r="U66" s="17">
        <v>0</v>
      </c>
      <c r="V66" s="17">
        <v>4.4601783578626701E-2</v>
      </c>
      <c r="W66" s="17">
        <v>0</v>
      </c>
      <c r="X66" s="17">
        <v>6.7044972062799801E-2</v>
      </c>
      <c r="Y66" s="17">
        <v>1.4038230064457801E-2</v>
      </c>
      <c r="Z66" s="17">
        <v>3.31607682299013E-2</v>
      </c>
      <c r="AA66" s="17">
        <v>0.10838825341547501</v>
      </c>
      <c r="AB66" s="17">
        <v>3.5848195583961601E-2</v>
      </c>
      <c r="AC66" s="17">
        <v>6.7837511694549296E-2</v>
      </c>
      <c r="AD66" s="17">
        <v>6.8063686515969696E-2</v>
      </c>
      <c r="AE66" s="17"/>
      <c r="AF66" s="17">
        <v>2.01420059417226E-2</v>
      </c>
      <c r="AG66" s="17">
        <v>4.5006735583098499E-2</v>
      </c>
    </row>
    <row r="67" spans="2:33" x14ac:dyDescent="0.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row>
    <row r="68" spans="2:33" x14ac:dyDescent="0.5">
      <c r="B68" s="6" t="s">
        <v>91</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row>
    <row r="69" spans="2:33" x14ac:dyDescent="0.5">
      <c r="B69" s="24" t="s">
        <v>58</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row>
    <row r="70" spans="2:33" x14ac:dyDescent="0.5">
      <c r="B70" t="s">
        <v>83</v>
      </c>
      <c r="C70" s="17">
        <v>8.4430395286730603E-2</v>
      </c>
      <c r="D70" s="17">
        <v>9.0257790493058807E-2</v>
      </c>
      <c r="E70" s="17">
        <v>7.9285064872500102E-2</v>
      </c>
      <c r="F70" s="17"/>
      <c r="G70" s="17">
        <v>0.124303338538573</v>
      </c>
      <c r="H70" s="17">
        <v>0.142075638493077</v>
      </c>
      <c r="I70" s="17">
        <v>6.5946616464618302E-2</v>
      </c>
      <c r="J70" s="17">
        <v>8.2672567928762195E-2</v>
      </c>
      <c r="K70" s="17">
        <v>6.5545681911048301E-2</v>
      </c>
      <c r="L70" s="17">
        <v>6.5892484853628794E-2</v>
      </c>
      <c r="M70" s="17"/>
      <c r="N70" s="17">
        <v>7.1257574235130405E-2</v>
      </c>
      <c r="O70" s="17">
        <v>3.8206323290876303E-2</v>
      </c>
      <c r="P70" s="17">
        <v>0.11064355700763299</v>
      </c>
      <c r="Q70" s="17">
        <v>6.6160653330673794E-2</v>
      </c>
      <c r="R70" s="17">
        <v>0</v>
      </c>
      <c r="S70" s="17">
        <v>0.14079258026344399</v>
      </c>
      <c r="T70" s="17">
        <v>9.52401124669226E-2</v>
      </c>
      <c r="U70" s="17">
        <v>0.101933206621904</v>
      </c>
      <c r="V70" s="17">
        <v>0.111628280324677</v>
      </c>
      <c r="W70" s="17">
        <v>9.0448390529827602E-2</v>
      </c>
      <c r="X70" s="17">
        <v>3.2635607464926199E-2</v>
      </c>
      <c r="Y70" s="17">
        <v>9.1413708048373496E-2</v>
      </c>
      <c r="Z70" s="17">
        <v>7.0069926091461301E-2</v>
      </c>
      <c r="AA70" s="17">
        <v>0</v>
      </c>
      <c r="AB70" s="17">
        <v>8.0142382377169905E-2</v>
      </c>
      <c r="AC70" s="17">
        <v>0.20008369673641399</v>
      </c>
      <c r="AD70" s="17">
        <v>7.5896405854952803E-2</v>
      </c>
      <c r="AE70" s="17"/>
      <c r="AF70" s="17">
        <v>8.7404773909238495E-2</v>
      </c>
      <c r="AG70" s="17">
        <v>8.2470343476181707E-2</v>
      </c>
    </row>
    <row r="71" spans="2:33" x14ac:dyDescent="0.5">
      <c r="B71" t="s">
        <v>84</v>
      </c>
      <c r="C71" s="17">
        <v>0.385619075231662</v>
      </c>
      <c r="D71" s="17">
        <v>0.39740678298952098</v>
      </c>
      <c r="E71" s="17">
        <v>0.37604305065222199</v>
      </c>
      <c r="F71" s="17"/>
      <c r="G71" s="17">
        <v>0.37501212217153101</v>
      </c>
      <c r="H71" s="17">
        <v>0.37382123330810102</v>
      </c>
      <c r="I71" s="17">
        <v>0.379930333343729</v>
      </c>
      <c r="J71" s="17">
        <v>0.38102571988952899</v>
      </c>
      <c r="K71" s="17">
        <v>0.47611363807024099</v>
      </c>
      <c r="L71" s="17">
        <v>0.34227918052950901</v>
      </c>
      <c r="M71" s="17"/>
      <c r="N71" s="17">
        <v>0.41021850695276002</v>
      </c>
      <c r="O71" s="17">
        <v>0.31506066137167599</v>
      </c>
      <c r="P71" s="17">
        <v>0.24147117812062599</v>
      </c>
      <c r="Q71" s="17">
        <v>0.41890613191519899</v>
      </c>
      <c r="R71" s="17">
        <v>0.60565405544471695</v>
      </c>
      <c r="S71" s="17">
        <v>0.45911667996375199</v>
      </c>
      <c r="T71" s="17">
        <v>0.215452930337764</v>
      </c>
      <c r="U71" s="17">
        <v>0.40162705685695399</v>
      </c>
      <c r="V71" s="17">
        <v>0.39897192082557098</v>
      </c>
      <c r="W71" s="17">
        <v>0.31893759898289398</v>
      </c>
      <c r="X71" s="17">
        <v>0.54372742973667099</v>
      </c>
      <c r="Y71" s="17">
        <v>0.39075942796811403</v>
      </c>
      <c r="Z71" s="17">
        <v>0.40553389231481402</v>
      </c>
      <c r="AA71" s="17">
        <v>0.32791395430516201</v>
      </c>
      <c r="AB71" s="17">
        <v>0.35111476174657302</v>
      </c>
      <c r="AC71" s="17">
        <v>0.38741253725770203</v>
      </c>
      <c r="AD71" s="17">
        <v>0.42335276788517101</v>
      </c>
      <c r="AE71" s="17"/>
      <c r="AF71" s="17">
        <v>0.44868144123939602</v>
      </c>
      <c r="AG71" s="17">
        <v>0.34406232662689501</v>
      </c>
    </row>
    <row r="72" spans="2:33" x14ac:dyDescent="0.5">
      <c r="B72" t="s">
        <v>85</v>
      </c>
      <c r="C72" s="17">
        <v>0.333258310194121</v>
      </c>
      <c r="D72" s="17">
        <v>0.32305776287579802</v>
      </c>
      <c r="E72" s="17">
        <v>0.34412793104293499</v>
      </c>
      <c r="F72" s="17"/>
      <c r="G72" s="17">
        <v>0.37613189770705402</v>
      </c>
      <c r="H72" s="17">
        <v>0.355547089270491</v>
      </c>
      <c r="I72" s="17">
        <v>0.30136634800567302</v>
      </c>
      <c r="J72" s="17">
        <v>0.329169524437602</v>
      </c>
      <c r="K72" s="17">
        <v>0.281834735149051</v>
      </c>
      <c r="L72" s="17">
        <v>0.36766590166454599</v>
      </c>
      <c r="M72" s="17"/>
      <c r="N72" s="17">
        <v>0.224779472360843</v>
      </c>
      <c r="O72" s="17">
        <v>0.305416534697947</v>
      </c>
      <c r="P72" s="17">
        <v>0.57127457321097896</v>
      </c>
      <c r="Q72" s="17">
        <v>0.31022419958748398</v>
      </c>
      <c r="R72" s="17">
        <v>0.30939853751628599</v>
      </c>
      <c r="S72" s="17">
        <v>0.40009073977280402</v>
      </c>
      <c r="T72" s="17">
        <v>0.37670092611299499</v>
      </c>
      <c r="U72" s="17">
        <v>0.33529696578961199</v>
      </c>
      <c r="V72" s="17">
        <v>0.31618696281097203</v>
      </c>
      <c r="W72" s="17">
        <v>0.28975097275932599</v>
      </c>
      <c r="X72" s="17">
        <v>0.27521953907084001</v>
      </c>
      <c r="Y72" s="17">
        <v>0.31608203885365699</v>
      </c>
      <c r="Z72" s="17">
        <v>0.318472749409699</v>
      </c>
      <c r="AA72" s="17">
        <v>0.48325641775183398</v>
      </c>
      <c r="AB72" s="17">
        <v>0.38137228322045402</v>
      </c>
      <c r="AC72" s="17">
        <v>0.28493213116940203</v>
      </c>
      <c r="AD72" s="17">
        <v>0.35864164886932598</v>
      </c>
      <c r="AE72" s="17"/>
      <c r="AF72" s="17">
        <v>0.304556552670599</v>
      </c>
      <c r="AG72" s="17">
        <v>0.352172153702208</v>
      </c>
    </row>
    <row r="73" spans="2:33" x14ac:dyDescent="0.5">
      <c r="B73" t="s">
        <v>86</v>
      </c>
      <c r="C73" s="17">
        <v>0.11924106807368499</v>
      </c>
      <c r="D73" s="17">
        <v>0.13286872205512301</v>
      </c>
      <c r="E73" s="17">
        <v>0.10690559216168399</v>
      </c>
      <c r="F73" s="17"/>
      <c r="G73" s="17">
        <v>4.0675252657754901E-2</v>
      </c>
      <c r="H73" s="17">
        <v>8.2400601664467901E-2</v>
      </c>
      <c r="I73" s="17">
        <v>0.147088916446181</v>
      </c>
      <c r="J73" s="17">
        <v>0.12572042503563199</v>
      </c>
      <c r="K73" s="17">
        <v>0.13474946126741</v>
      </c>
      <c r="L73" s="17">
        <v>0.131668520923923</v>
      </c>
      <c r="M73" s="17"/>
      <c r="N73" s="17">
        <v>0.153043747804086</v>
      </c>
      <c r="O73" s="17">
        <v>0.259102672990495</v>
      </c>
      <c r="P73" s="17">
        <v>0</v>
      </c>
      <c r="Q73" s="17">
        <v>0.112001062380104</v>
      </c>
      <c r="R73" s="17">
        <v>0</v>
      </c>
      <c r="S73" s="17">
        <v>0</v>
      </c>
      <c r="T73" s="17">
        <v>0.19105224919664199</v>
      </c>
      <c r="U73" s="17">
        <v>0.121723008709454</v>
      </c>
      <c r="V73" s="17">
        <v>0.10806294186209101</v>
      </c>
      <c r="W73" s="17">
        <v>7.7522339813715202E-2</v>
      </c>
      <c r="X73" s="17">
        <v>8.1372451664763507E-2</v>
      </c>
      <c r="Y73" s="17">
        <v>0.141160882856421</v>
      </c>
      <c r="Z73" s="17">
        <v>0.11625096470637</v>
      </c>
      <c r="AA73" s="17">
        <v>0.18882962794300401</v>
      </c>
      <c r="AB73" s="17">
        <v>0.12704577503674</v>
      </c>
      <c r="AC73" s="17">
        <v>2.8092388852661701E-2</v>
      </c>
      <c r="AD73" s="17">
        <v>4.9805038667076203E-2</v>
      </c>
      <c r="AE73" s="17"/>
      <c r="AF73" s="17">
        <v>0.11113840727921501</v>
      </c>
      <c r="AG73" s="17">
        <v>0.12458054800414201</v>
      </c>
    </row>
    <row r="74" spans="2:33" x14ac:dyDescent="0.5">
      <c r="B74" t="s">
        <v>87</v>
      </c>
      <c r="C74" s="17">
        <v>3.7894962504741503E-2</v>
      </c>
      <c r="D74" s="17">
        <v>2.8325435536271398E-2</v>
      </c>
      <c r="E74" s="17">
        <v>4.3155372468806699E-2</v>
      </c>
      <c r="F74" s="17"/>
      <c r="G74" s="17">
        <v>3.7422823026214698E-2</v>
      </c>
      <c r="H74" s="17">
        <v>2.80390336098605E-2</v>
      </c>
      <c r="I74" s="17">
        <v>3.5773458327438001E-2</v>
      </c>
      <c r="J74" s="17">
        <v>3.6111016583031799E-2</v>
      </c>
      <c r="K74" s="17">
        <v>2.2908309219330899E-2</v>
      </c>
      <c r="L74" s="17">
        <v>5.6874818736758301E-2</v>
      </c>
      <c r="M74" s="17"/>
      <c r="N74" s="17">
        <v>6.3606673797191204E-2</v>
      </c>
      <c r="O74" s="17">
        <v>4.1010454039014398E-2</v>
      </c>
      <c r="P74" s="17">
        <v>0</v>
      </c>
      <c r="Q74" s="17">
        <v>3.37772979216849E-2</v>
      </c>
      <c r="R74" s="17">
        <v>8.4947407038996697E-2</v>
      </c>
      <c r="S74" s="17">
        <v>0</v>
      </c>
      <c r="T74" s="17">
        <v>6.3766466267775795E-2</v>
      </c>
      <c r="U74" s="17">
        <v>2.2706557654309699E-2</v>
      </c>
      <c r="V74" s="17">
        <v>2.0548110598061199E-2</v>
      </c>
      <c r="W74" s="17">
        <v>0.13266651412399699</v>
      </c>
      <c r="X74" s="17">
        <v>0</v>
      </c>
      <c r="Y74" s="17">
        <v>3.2885780205329E-2</v>
      </c>
      <c r="Z74" s="17">
        <v>6.2692937084506295E-2</v>
      </c>
      <c r="AA74" s="17">
        <v>0</v>
      </c>
      <c r="AB74" s="17">
        <v>3.1770908461134499E-2</v>
      </c>
      <c r="AC74" s="17">
        <v>0</v>
      </c>
      <c r="AD74" s="17">
        <v>2.4240452207504402E-2</v>
      </c>
      <c r="AE74" s="17"/>
      <c r="AF74" s="17">
        <v>2.9399542715349E-2</v>
      </c>
      <c r="AG74" s="17">
        <v>4.3493262201210997E-2</v>
      </c>
    </row>
    <row r="75" spans="2:33" x14ac:dyDescent="0.5">
      <c r="B75" t="s">
        <v>88</v>
      </c>
      <c r="C75" s="17">
        <v>3.9556188709059997E-2</v>
      </c>
      <c r="D75" s="17">
        <v>2.8083506050227199E-2</v>
      </c>
      <c r="E75" s="17">
        <v>5.0482988801852403E-2</v>
      </c>
      <c r="F75" s="17"/>
      <c r="G75" s="17">
        <v>4.6454565898871703E-2</v>
      </c>
      <c r="H75" s="17">
        <v>1.8116403654002501E-2</v>
      </c>
      <c r="I75" s="17">
        <v>6.9894327412361595E-2</v>
      </c>
      <c r="J75" s="17">
        <v>4.53007461254432E-2</v>
      </c>
      <c r="K75" s="17">
        <v>1.8848174382919199E-2</v>
      </c>
      <c r="L75" s="17">
        <v>3.5619093291635297E-2</v>
      </c>
      <c r="M75" s="17"/>
      <c r="N75" s="17">
        <v>7.7094024849989007E-2</v>
      </c>
      <c r="O75" s="17">
        <v>4.1203353609991E-2</v>
      </c>
      <c r="P75" s="17">
        <v>7.6610691660761399E-2</v>
      </c>
      <c r="Q75" s="17">
        <v>5.8930654864854201E-2</v>
      </c>
      <c r="R75" s="17">
        <v>0</v>
      </c>
      <c r="S75" s="17">
        <v>0</v>
      </c>
      <c r="T75" s="17">
        <v>5.7787315617899598E-2</v>
      </c>
      <c r="U75" s="17">
        <v>1.6713204367766198E-2</v>
      </c>
      <c r="V75" s="17">
        <v>4.4601783578626701E-2</v>
      </c>
      <c r="W75" s="17">
        <v>9.0674183790239699E-2</v>
      </c>
      <c r="X75" s="17">
        <v>6.7044972062799801E-2</v>
      </c>
      <c r="Y75" s="17">
        <v>2.7698162068104801E-2</v>
      </c>
      <c r="Z75" s="17">
        <v>2.6979530393149001E-2</v>
      </c>
      <c r="AA75" s="17">
        <v>0</v>
      </c>
      <c r="AB75" s="17">
        <v>2.8553889157928201E-2</v>
      </c>
      <c r="AC75" s="17">
        <v>9.9479245983820005E-2</v>
      </c>
      <c r="AD75" s="17">
        <v>6.8063686515969696E-2</v>
      </c>
      <c r="AE75" s="17"/>
      <c r="AF75" s="17">
        <v>1.88192821862017E-2</v>
      </c>
      <c r="AG75" s="17">
        <v>5.3221365989362099E-2</v>
      </c>
    </row>
    <row r="76" spans="2:33" x14ac:dyDescent="0.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row>
    <row r="77" spans="2:33" x14ac:dyDescent="0.5">
      <c r="B77" s="6" t="s">
        <v>92</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row>
    <row r="78" spans="2:33" x14ac:dyDescent="0.5">
      <c r="B78" s="24" t="s">
        <v>58</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row>
    <row r="79" spans="2:33" x14ac:dyDescent="0.5">
      <c r="B79" t="s">
        <v>83</v>
      </c>
      <c r="C79" s="17">
        <v>0.13183225765609899</v>
      </c>
      <c r="D79" s="17">
        <v>0.11973661311703</v>
      </c>
      <c r="E79" s="17">
        <v>0.14370142393337901</v>
      </c>
      <c r="F79" s="17"/>
      <c r="G79" s="17">
        <v>0.20424591111005899</v>
      </c>
      <c r="H79" s="17">
        <v>0.16322907754328</v>
      </c>
      <c r="I79" s="17">
        <v>0.129363985884067</v>
      </c>
      <c r="J79" s="17">
        <v>0.118152386617753</v>
      </c>
      <c r="K79" s="17">
        <v>0.13569991100863801</v>
      </c>
      <c r="L79" s="17">
        <v>9.8137877298763998E-2</v>
      </c>
      <c r="M79" s="17"/>
      <c r="N79" s="17">
        <v>8.5087689611329398E-2</v>
      </c>
      <c r="O79" s="17">
        <v>0</v>
      </c>
      <c r="P79" s="17">
        <v>0.243669158149843</v>
      </c>
      <c r="Q79" s="17">
        <v>0.101989539040529</v>
      </c>
      <c r="R79" s="17">
        <v>0</v>
      </c>
      <c r="S79" s="17">
        <v>0</v>
      </c>
      <c r="T79" s="17">
        <v>0.11491599352237</v>
      </c>
      <c r="U79" s="17">
        <v>0.128496701830319</v>
      </c>
      <c r="V79" s="17">
        <v>0.134497017671766</v>
      </c>
      <c r="W79" s="17">
        <v>0.1802929250824</v>
      </c>
      <c r="X79" s="17">
        <v>9.6833986926064194E-2</v>
      </c>
      <c r="Y79" s="17">
        <v>0.140174237519721</v>
      </c>
      <c r="Z79" s="17">
        <v>0.14647781689919701</v>
      </c>
      <c r="AA79" s="17">
        <v>9.6339357887993193E-2</v>
      </c>
      <c r="AB79" s="17">
        <v>0.142827740181246</v>
      </c>
      <c r="AC79" s="17">
        <v>0.114333543894449</v>
      </c>
      <c r="AD79" s="17">
        <v>0.22927528443397499</v>
      </c>
      <c r="AE79" s="17"/>
      <c r="AF79" s="17">
        <v>0.13798680779692399</v>
      </c>
      <c r="AG79" s="17">
        <v>0.12777654092408799</v>
      </c>
    </row>
    <row r="80" spans="2:33" x14ac:dyDescent="0.5">
      <c r="B80" t="s">
        <v>84</v>
      </c>
      <c r="C80" s="17">
        <v>0.484017965434689</v>
      </c>
      <c r="D80" s="17">
        <v>0.46835795441619599</v>
      </c>
      <c r="E80" s="17">
        <v>0.50059824104163897</v>
      </c>
      <c r="F80" s="17"/>
      <c r="G80" s="17">
        <v>0.59274052096940499</v>
      </c>
      <c r="H80" s="17">
        <v>0.45299004015291</v>
      </c>
      <c r="I80" s="17">
        <v>0.44806092709624301</v>
      </c>
      <c r="J80" s="17">
        <v>0.50748801679928202</v>
      </c>
      <c r="K80" s="17">
        <v>0.46431183839074702</v>
      </c>
      <c r="L80" s="17">
        <v>0.48325200209742403</v>
      </c>
      <c r="M80" s="17"/>
      <c r="N80" s="17">
        <v>0.50888838892133703</v>
      </c>
      <c r="O80" s="17">
        <v>0.44440536290496702</v>
      </c>
      <c r="P80" s="17">
        <v>0.42860769696319201</v>
      </c>
      <c r="Q80" s="17">
        <v>0.442642387438691</v>
      </c>
      <c r="R80" s="17">
        <v>0.49812359797482297</v>
      </c>
      <c r="S80" s="17">
        <v>0.70893485642443299</v>
      </c>
      <c r="T80" s="17">
        <v>0.454415167769188</v>
      </c>
      <c r="U80" s="17">
        <v>0.50916413265266203</v>
      </c>
      <c r="V80" s="17">
        <v>0.47411397058555399</v>
      </c>
      <c r="W80" s="17">
        <v>0.38055343369755701</v>
      </c>
      <c r="X80" s="17">
        <v>0.50360305731453703</v>
      </c>
      <c r="Y80" s="17">
        <v>0.45190201443767097</v>
      </c>
      <c r="Z80" s="17">
        <v>0.57088502971311805</v>
      </c>
      <c r="AA80" s="17">
        <v>0.57373992850418698</v>
      </c>
      <c r="AB80" s="17">
        <v>0.46978885532744802</v>
      </c>
      <c r="AC80" s="17">
        <v>0.64219023105366302</v>
      </c>
      <c r="AD80" s="17">
        <v>0.32952981250785601</v>
      </c>
      <c r="AE80" s="17"/>
      <c r="AF80" s="17">
        <v>0.50913769707661505</v>
      </c>
      <c r="AG80" s="17">
        <v>0.46746460026702802</v>
      </c>
    </row>
    <row r="81" spans="2:33" x14ac:dyDescent="0.5">
      <c r="B81" t="s">
        <v>85</v>
      </c>
      <c r="C81" s="17">
        <v>0.25973386363206102</v>
      </c>
      <c r="D81" s="17">
        <v>0.28144994152082498</v>
      </c>
      <c r="E81" s="17">
        <v>0.23876829898140201</v>
      </c>
      <c r="F81" s="17"/>
      <c r="G81" s="17">
        <v>0.13151896122745901</v>
      </c>
      <c r="H81" s="17">
        <v>0.27390142672399098</v>
      </c>
      <c r="I81" s="17">
        <v>0.28064968901219001</v>
      </c>
      <c r="J81" s="17">
        <v>0.24528224936440199</v>
      </c>
      <c r="K81" s="17">
        <v>0.27565701849075003</v>
      </c>
      <c r="L81" s="17">
        <v>0.28367840470432998</v>
      </c>
      <c r="M81" s="17"/>
      <c r="N81" s="17">
        <v>0.247985724243412</v>
      </c>
      <c r="O81" s="17">
        <v>0.46054730151829798</v>
      </c>
      <c r="P81" s="17">
        <v>0.32772314488696502</v>
      </c>
      <c r="Q81" s="17">
        <v>0.289628782237218</v>
      </c>
      <c r="R81" s="17">
        <v>0.23603320338542899</v>
      </c>
      <c r="S81" s="17">
        <v>0.123409277393771</v>
      </c>
      <c r="T81" s="17">
        <v>0.20569301486241001</v>
      </c>
      <c r="U81" s="17">
        <v>0.23682847725477399</v>
      </c>
      <c r="V81" s="17">
        <v>0.30658968925216001</v>
      </c>
      <c r="W81" s="17">
        <v>0.231242639893906</v>
      </c>
      <c r="X81" s="17">
        <v>0.33251798369659902</v>
      </c>
      <c r="Y81" s="17">
        <v>0.30898595316493799</v>
      </c>
      <c r="Z81" s="17">
        <v>0.17031838217106299</v>
      </c>
      <c r="AA81" s="17">
        <v>0.25727828316474399</v>
      </c>
      <c r="AB81" s="17">
        <v>0.265719043307589</v>
      </c>
      <c r="AC81" s="17">
        <v>0.20373110221000101</v>
      </c>
      <c r="AD81" s="17">
        <v>0.25710246824969901</v>
      </c>
      <c r="AE81" s="17"/>
      <c r="AF81" s="17">
        <v>0.245053535611055</v>
      </c>
      <c r="AG81" s="17">
        <v>0.26940788539219701</v>
      </c>
    </row>
    <row r="82" spans="2:33" x14ac:dyDescent="0.5">
      <c r="B82" t="s">
        <v>86</v>
      </c>
      <c r="C82" s="17">
        <v>8.0031382041316504E-2</v>
      </c>
      <c r="D82" s="17">
        <v>7.4528028440580402E-2</v>
      </c>
      <c r="E82" s="17">
        <v>8.3215190105657602E-2</v>
      </c>
      <c r="F82" s="17"/>
      <c r="G82" s="17">
        <v>6.2249625821270499E-2</v>
      </c>
      <c r="H82" s="17">
        <v>7.0705521644834804E-2</v>
      </c>
      <c r="I82" s="17">
        <v>9.41461349375151E-2</v>
      </c>
      <c r="J82" s="17">
        <v>8.4127723175428201E-2</v>
      </c>
      <c r="K82" s="17">
        <v>8.2139700103071298E-2</v>
      </c>
      <c r="L82" s="17">
        <v>7.6321992331189706E-2</v>
      </c>
      <c r="M82" s="17"/>
      <c r="N82" s="17">
        <v>0.102301863541384</v>
      </c>
      <c r="O82" s="17">
        <v>9.5047335576735198E-2</v>
      </c>
      <c r="P82" s="17">
        <v>0</v>
      </c>
      <c r="Q82" s="17">
        <v>6.8635979021111695E-2</v>
      </c>
      <c r="R82" s="17">
        <v>0.26584319863974898</v>
      </c>
      <c r="S82" s="17">
        <v>0.16765586618179501</v>
      </c>
      <c r="T82" s="17">
        <v>0.10342204196035699</v>
      </c>
      <c r="U82" s="17">
        <v>9.1747466526322499E-2</v>
      </c>
      <c r="V82" s="17">
        <v>4.0197538911893302E-2</v>
      </c>
      <c r="W82" s="17">
        <v>9.7714655036458306E-2</v>
      </c>
      <c r="X82" s="17">
        <v>0</v>
      </c>
      <c r="Y82" s="17">
        <v>7.0331687803148094E-2</v>
      </c>
      <c r="Z82" s="17">
        <v>5.4699898106715099E-2</v>
      </c>
      <c r="AA82" s="17">
        <v>7.2642430443076098E-2</v>
      </c>
      <c r="AB82" s="17">
        <v>9.9337252096082795E-2</v>
      </c>
      <c r="AC82" s="17">
        <v>0</v>
      </c>
      <c r="AD82" s="17">
        <v>0.10221638064399199</v>
      </c>
      <c r="AE82" s="17"/>
      <c r="AF82" s="17">
        <v>7.5714189588623707E-2</v>
      </c>
      <c r="AG82" s="17">
        <v>8.2876319407176699E-2</v>
      </c>
    </row>
    <row r="83" spans="2:33" x14ac:dyDescent="0.5">
      <c r="B83" t="s">
        <v>87</v>
      </c>
      <c r="C83" s="17">
        <v>2.6944405000488302E-2</v>
      </c>
      <c r="D83" s="17">
        <v>3.2986967378837398E-2</v>
      </c>
      <c r="E83" s="17">
        <v>2.13743885014052E-2</v>
      </c>
      <c r="F83" s="17"/>
      <c r="G83" s="17">
        <v>0</v>
      </c>
      <c r="H83" s="17">
        <v>3.4409212870208802E-2</v>
      </c>
      <c r="I83" s="17">
        <v>2.4193727338801901E-2</v>
      </c>
      <c r="J83" s="17">
        <v>1.5827854154448699E-2</v>
      </c>
      <c r="K83" s="17">
        <v>2.9049468195543101E-2</v>
      </c>
      <c r="L83" s="17">
        <v>4.2265510498121897E-2</v>
      </c>
      <c r="M83" s="17"/>
      <c r="N83" s="17">
        <v>1.17847218424068E-2</v>
      </c>
      <c r="O83" s="17">
        <v>0</v>
      </c>
      <c r="P83" s="17">
        <v>0</v>
      </c>
      <c r="Q83" s="17">
        <v>3.9916214609153899E-2</v>
      </c>
      <c r="R83" s="17">
        <v>0</v>
      </c>
      <c r="S83" s="17">
        <v>0</v>
      </c>
      <c r="T83" s="17">
        <v>6.3766466267775795E-2</v>
      </c>
      <c r="U83" s="17">
        <v>3.37632217359225E-2</v>
      </c>
      <c r="V83" s="17">
        <v>0</v>
      </c>
      <c r="W83" s="17">
        <v>0.110196346289678</v>
      </c>
      <c r="X83" s="17">
        <v>0</v>
      </c>
      <c r="Y83" s="17">
        <v>2.8606107074521901E-2</v>
      </c>
      <c r="Z83" s="17">
        <v>3.57246868639206E-2</v>
      </c>
      <c r="AA83" s="17">
        <v>0</v>
      </c>
      <c r="AB83" s="17">
        <v>2.2327109087633398E-2</v>
      </c>
      <c r="AC83" s="17">
        <v>0</v>
      </c>
      <c r="AD83" s="17">
        <v>1.3812367648508401E-2</v>
      </c>
      <c r="AE83" s="17"/>
      <c r="AF83" s="17">
        <v>2.4688858981435701E-2</v>
      </c>
      <c r="AG83" s="17">
        <v>2.8430761520456999E-2</v>
      </c>
    </row>
    <row r="84" spans="2:33" x14ac:dyDescent="0.5">
      <c r="B84" t="s">
        <v>88</v>
      </c>
      <c r="C84" s="17">
        <v>1.74401262353466E-2</v>
      </c>
      <c r="D84" s="17">
        <v>2.29404951265317E-2</v>
      </c>
      <c r="E84" s="17">
        <v>1.2342457436517301E-2</v>
      </c>
      <c r="F84" s="17"/>
      <c r="G84" s="17">
        <v>9.2449808718069702E-3</v>
      </c>
      <c r="H84" s="17">
        <v>4.7647210647753903E-3</v>
      </c>
      <c r="I84" s="17">
        <v>2.3585535731183601E-2</v>
      </c>
      <c r="J84" s="17">
        <v>2.91217698886857E-2</v>
      </c>
      <c r="K84" s="17">
        <v>1.31420638112509E-2</v>
      </c>
      <c r="L84" s="17">
        <v>1.63442130701709E-2</v>
      </c>
      <c r="M84" s="17"/>
      <c r="N84" s="17">
        <v>4.3951611840131501E-2</v>
      </c>
      <c r="O84" s="17">
        <v>0</v>
      </c>
      <c r="P84" s="17">
        <v>0</v>
      </c>
      <c r="Q84" s="17">
        <v>5.7187097653297103E-2</v>
      </c>
      <c r="R84" s="17">
        <v>0</v>
      </c>
      <c r="S84" s="17">
        <v>0</v>
      </c>
      <c r="T84" s="17">
        <v>5.7787315617899598E-2</v>
      </c>
      <c r="U84" s="17">
        <v>0</v>
      </c>
      <c r="V84" s="17">
        <v>4.4601783578626701E-2</v>
      </c>
      <c r="W84" s="17">
        <v>0</v>
      </c>
      <c r="X84" s="17">
        <v>6.7044972062799801E-2</v>
      </c>
      <c r="Y84" s="17">
        <v>0</v>
      </c>
      <c r="Z84" s="17">
        <v>2.1894186245985499E-2</v>
      </c>
      <c r="AA84" s="17">
        <v>0</v>
      </c>
      <c r="AB84" s="17">
        <v>0</v>
      </c>
      <c r="AC84" s="17">
        <v>3.9745122841887699E-2</v>
      </c>
      <c r="AD84" s="17">
        <v>6.8063686515969696E-2</v>
      </c>
      <c r="AE84" s="17"/>
      <c r="AF84" s="17">
        <v>7.4189109453466602E-3</v>
      </c>
      <c r="AG84" s="17">
        <v>2.4043892489053299E-2</v>
      </c>
    </row>
    <row r="85" spans="2:33" x14ac:dyDescent="0.5">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row>
    <row r="86" spans="2:33" x14ac:dyDescent="0.5">
      <c r="B86" s="6" t="s">
        <v>101</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row>
    <row r="87" spans="2:33" x14ac:dyDescent="0.5">
      <c r="B87" s="24" t="s">
        <v>58</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row>
    <row r="88" spans="2:33" x14ac:dyDescent="0.5">
      <c r="B88" t="s">
        <v>93</v>
      </c>
      <c r="C88" s="17">
        <v>7.6772978694476204E-2</v>
      </c>
      <c r="D88" s="17">
        <v>8.4931071328242694E-2</v>
      </c>
      <c r="E88" s="17">
        <v>6.9409313778147602E-2</v>
      </c>
      <c r="F88" s="17"/>
      <c r="G88" s="17">
        <v>5.8957693419091503E-2</v>
      </c>
      <c r="H88" s="17">
        <v>0.12560546723016899</v>
      </c>
      <c r="I88" s="17">
        <v>7.8428064507693795E-2</v>
      </c>
      <c r="J88" s="17">
        <v>6.0926464686435602E-2</v>
      </c>
      <c r="K88" s="17">
        <v>7.8357232804979304E-2</v>
      </c>
      <c r="L88" s="17">
        <v>6.6473696378333905E-2</v>
      </c>
      <c r="M88" s="17"/>
      <c r="N88" s="17">
        <v>6.58919886847215E-2</v>
      </c>
      <c r="O88" s="17">
        <v>0</v>
      </c>
      <c r="P88" s="17">
        <v>0</v>
      </c>
      <c r="Q88" s="17">
        <v>7.8759039560029998E-2</v>
      </c>
      <c r="R88" s="17">
        <v>0</v>
      </c>
      <c r="S88" s="17">
        <v>0.123409277393771</v>
      </c>
      <c r="T88" s="17">
        <v>0.118456052553867</v>
      </c>
      <c r="U88" s="17">
        <v>6.6023295855557898E-2</v>
      </c>
      <c r="V88" s="17">
        <v>4.6759545949285698E-2</v>
      </c>
      <c r="W88" s="17">
        <v>0.123975658693342</v>
      </c>
      <c r="X88" s="17">
        <v>0</v>
      </c>
      <c r="Y88" s="17">
        <v>8.5551415072427903E-2</v>
      </c>
      <c r="Z88" s="17">
        <v>8.2727093735165597E-2</v>
      </c>
      <c r="AA88" s="17">
        <v>4.6740709762330697E-2</v>
      </c>
      <c r="AB88" s="17">
        <v>8.8627604333860105E-2</v>
      </c>
      <c r="AC88" s="17">
        <v>3.3881111576930301E-2</v>
      </c>
      <c r="AD88" s="17">
        <v>0.150820974278736</v>
      </c>
      <c r="AE88" s="17"/>
      <c r="AF88" s="17">
        <v>0.10224508000357201</v>
      </c>
      <c r="AG88" s="17">
        <v>5.9987409462781902E-2</v>
      </c>
    </row>
    <row r="89" spans="2:33" x14ac:dyDescent="0.5">
      <c r="B89" t="s">
        <v>94</v>
      </c>
      <c r="C89" s="17">
        <v>0.360210710561782</v>
      </c>
      <c r="D89" s="17">
        <v>0.35195162915871098</v>
      </c>
      <c r="E89" s="17">
        <v>0.36936154682707201</v>
      </c>
      <c r="F89" s="17"/>
      <c r="G89" s="17">
        <v>0.43204938230087803</v>
      </c>
      <c r="H89" s="17">
        <v>0.34621180570835902</v>
      </c>
      <c r="I89" s="17">
        <v>0.30077553837498799</v>
      </c>
      <c r="J89" s="17">
        <v>0.34957677335579401</v>
      </c>
      <c r="K89" s="17">
        <v>0.36783978045522697</v>
      </c>
      <c r="L89" s="17">
        <v>0.39010698307050601</v>
      </c>
      <c r="M89" s="17"/>
      <c r="N89" s="17">
        <v>0.35847719750761198</v>
      </c>
      <c r="O89" s="17">
        <v>0.23872728241104299</v>
      </c>
      <c r="P89" s="17">
        <v>0.27559938760720598</v>
      </c>
      <c r="Q89" s="17">
        <v>0.303587775959554</v>
      </c>
      <c r="R89" s="17">
        <v>0.33389230033404299</v>
      </c>
      <c r="S89" s="17">
        <v>0.33570740256998</v>
      </c>
      <c r="T89" s="17">
        <v>0.27318541027062299</v>
      </c>
      <c r="U89" s="17">
        <v>0.33848034014043199</v>
      </c>
      <c r="V89" s="17">
        <v>0.44897135413844302</v>
      </c>
      <c r="W89" s="17">
        <v>0.32021782634072998</v>
      </c>
      <c r="X89" s="17">
        <v>0.48188529272485198</v>
      </c>
      <c r="Y89" s="17">
        <v>0.35545381926494901</v>
      </c>
      <c r="Z89" s="17">
        <v>0.382866204969605</v>
      </c>
      <c r="AA89" s="17">
        <v>0.63538747215733105</v>
      </c>
      <c r="AB89" s="17">
        <v>0.36663191135504197</v>
      </c>
      <c r="AC89" s="17">
        <v>0.44886713613120599</v>
      </c>
      <c r="AD89" s="17">
        <v>0.224987667088519</v>
      </c>
      <c r="AE89" s="17"/>
      <c r="AF89" s="17">
        <v>0.36804098879221903</v>
      </c>
      <c r="AG89" s="17">
        <v>0.35505072490745698</v>
      </c>
    </row>
    <row r="90" spans="2:33" x14ac:dyDescent="0.5">
      <c r="B90" t="s">
        <v>95</v>
      </c>
      <c r="C90" s="17">
        <v>0.21493910612602901</v>
      </c>
      <c r="D90" s="17">
        <v>0.23424957562529999</v>
      </c>
      <c r="E90" s="17">
        <v>0.19763770665448599</v>
      </c>
      <c r="F90" s="17"/>
      <c r="G90" s="17">
        <v>0.242015903366194</v>
      </c>
      <c r="H90" s="17">
        <v>0.25409951339741899</v>
      </c>
      <c r="I90" s="17">
        <v>0.24919977722702699</v>
      </c>
      <c r="J90" s="17">
        <v>0.20817222415550399</v>
      </c>
      <c r="K90" s="17">
        <v>0.23161880335294799</v>
      </c>
      <c r="L90" s="17">
        <v>0.15135674503051399</v>
      </c>
      <c r="M90" s="17"/>
      <c r="N90" s="17">
        <v>0.18250628671878499</v>
      </c>
      <c r="O90" s="17">
        <v>0.33326506659468402</v>
      </c>
      <c r="P90" s="17">
        <v>0.47664101367539802</v>
      </c>
      <c r="Q90" s="17">
        <v>0.32201770464597801</v>
      </c>
      <c r="R90" s="17">
        <v>5.51374117846768E-2</v>
      </c>
      <c r="S90" s="17">
        <v>0.14079258026344399</v>
      </c>
      <c r="T90" s="17">
        <v>0.18753909694002899</v>
      </c>
      <c r="U90" s="17">
        <v>0.19446771975872501</v>
      </c>
      <c r="V90" s="17">
        <v>0.15988393309972601</v>
      </c>
      <c r="W90" s="17">
        <v>0.12295653749918201</v>
      </c>
      <c r="X90" s="17">
        <v>0.127766572508689</v>
      </c>
      <c r="Y90" s="17">
        <v>0.238693669770592</v>
      </c>
      <c r="Z90" s="17">
        <v>0.18901325118787399</v>
      </c>
      <c r="AA90" s="17">
        <v>0.14889002974926899</v>
      </c>
      <c r="AB90" s="17">
        <v>0.23974965126526601</v>
      </c>
      <c r="AC90" s="17">
        <v>0.27881565332236102</v>
      </c>
      <c r="AD90" s="17">
        <v>0.22787067109865999</v>
      </c>
      <c r="AE90" s="17"/>
      <c r="AF90" s="17">
        <v>0.20059800618324</v>
      </c>
      <c r="AG90" s="17">
        <v>0.224389583847801</v>
      </c>
    </row>
    <row r="91" spans="2:33" x14ac:dyDescent="0.5">
      <c r="B91" t="s">
        <v>96</v>
      </c>
      <c r="C91" s="17">
        <v>0.18598764638663401</v>
      </c>
      <c r="D91" s="17">
        <v>0.17082753343608201</v>
      </c>
      <c r="E91" s="17">
        <v>0.19707151504811299</v>
      </c>
      <c r="F91" s="17"/>
      <c r="G91" s="17">
        <v>0.19494556456253001</v>
      </c>
      <c r="H91" s="17">
        <v>0.1652202765985</v>
      </c>
      <c r="I91" s="17">
        <v>0.21810447189738799</v>
      </c>
      <c r="J91" s="17">
        <v>0.196233779629369</v>
      </c>
      <c r="K91" s="17">
        <v>0.17208390075222499</v>
      </c>
      <c r="L91" s="17">
        <v>0.171276106028351</v>
      </c>
      <c r="M91" s="17"/>
      <c r="N91" s="17">
        <v>0.21928062301786699</v>
      </c>
      <c r="O91" s="17">
        <v>0.25355063851666998</v>
      </c>
      <c r="P91" s="17">
        <v>0.13711604170976299</v>
      </c>
      <c r="Q91" s="17">
        <v>0.13481961242468099</v>
      </c>
      <c r="R91" s="17">
        <v>0.33920853277060597</v>
      </c>
      <c r="S91" s="17">
        <v>0.23243487359100801</v>
      </c>
      <c r="T91" s="17">
        <v>0.242474643622313</v>
      </c>
      <c r="U91" s="17">
        <v>0.18557813994657199</v>
      </c>
      <c r="V91" s="17">
        <v>9.3133147767977306E-2</v>
      </c>
      <c r="W91" s="17">
        <v>0.18784291177154899</v>
      </c>
      <c r="X91" s="17">
        <v>0.142720302382984</v>
      </c>
      <c r="Y91" s="17">
        <v>0.21810012601220299</v>
      </c>
      <c r="Z91" s="17">
        <v>0.24877230060408301</v>
      </c>
      <c r="AA91" s="17">
        <v>7.2642430443076098E-2</v>
      </c>
      <c r="AB91" s="17">
        <v>0.160021751272481</v>
      </c>
      <c r="AC91" s="17">
        <v>8.5773810705503703E-2</v>
      </c>
      <c r="AD91" s="17">
        <v>0.19264652422793799</v>
      </c>
      <c r="AE91" s="17"/>
      <c r="AF91" s="17">
        <v>0.18671640216454</v>
      </c>
      <c r="AG91" s="17">
        <v>0.18550741193661399</v>
      </c>
    </row>
    <row r="92" spans="2:33" x14ac:dyDescent="0.5">
      <c r="B92" t="s">
        <v>97</v>
      </c>
      <c r="C92" s="17">
        <v>0.14302474752274999</v>
      </c>
      <c r="D92" s="17">
        <v>0.15035684759961901</v>
      </c>
      <c r="E92" s="17">
        <v>0.13669332196832401</v>
      </c>
      <c r="F92" s="17"/>
      <c r="G92" s="17">
        <v>6.2786475479499504E-2</v>
      </c>
      <c r="H92" s="17">
        <v>9.8134340615043406E-2</v>
      </c>
      <c r="I92" s="17">
        <v>0.12552991011192299</v>
      </c>
      <c r="J92" s="17">
        <v>0.15721403733890099</v>
      </c>
      <c r="K92" s="17">
        <v>0.12784165878100701</v>
      </c>
      <c r="L92" s="17">
        <v>0.20952168705591101</v>
      </c>
      <c r="M92" s="17"/>
      <c r="N92" s="17">
        <v>0.13051304811289099</v>
      </c>
      <c r="O92" s="17">
        <v>0.13325365886761201</v>
      </c>
      <c r="P92" s="17">
        <v>0.11064355700763299</v>
      </c>
      <c r="Q92" s="17">
        <v>0.120899652800603</v>
      </c>
      <c r="R92" s="17">
        <v>0.27176175511067402</v>
      </c>
      <c r="S92" s="17">
        <v>0.16765586618179501</v>
      </c>
      <c r="T92" s="17">
        <v>0.14218356422760101</v>
      </c>
      <c r="U92" s="17">
        <v>0.21545050429871301</v>
      </c>
      <c r="V92" s="17">
        <v>0.174136382992338</v>
      </c>
      <c r="W92" s="17">
        <v>0.20791100132613599</v>
      </c>
      <c r="X92" s="17">
        <v>0.24762783238347599</v>
      </c>
      <c r="Y92" s="17">
        <v>9.5682761904853697E-2</v>
      </c>
      <c r="Z92" s="17">
        <v>7.5627687763009002E-2</v>
      </c>
      <c r="AA92" s="17">
        <v>9.6339357887993193E-2</v>
      </c>
      <c r="AB92" s="17">
        <v>0.13271328871292101</v>
      </c>
      <c r="AC92" s="17">
        <v>0.152662288263999</v>
      </c>
      <c r="AD92" s="17">
        <v>0.165571386320818</v>
      </c>
      <c r="AE92" s="17"/>
      <c r="AF92" s="17">
        <v>0.13213348308464101</v>
      </c>
      <c r="AG92" s="17">
        <v>0.15020185753138801</v>
      </c>
    </row>
    <row r="93" spans="2:33" x14ac:dyDescent="0.5">
      <c r="B93" t="s">
        <v>77</v>
      </c>
      <c r="C93" s="17">
        <v>1.9064810708329102E-2</v>
      </c>
      <c r="D93" s="17">
        <v>7.6833428520448801E-3</v>
      </c>
      <c r="E93" s="17">
        <v>2.9826595723857399E-2</v>
      </c>
      <c r="F93" s="17"/>
      <c r="G93" s="17">
        <v>9.2449808718069702E-3</v>
      </c>
      <c r="H93" s="17">
        <v>1.0728596450509E-2</v>
      </c>
      <c r="I93" s="17">
        <v>2.7962237880980199E-2</v>
      </c>
      <c r="J93" s="17">
        <v>2.7876720833997001E-2</v>
      </c>
      <c r="K93" s="17">
        <v>2.2258623853612901E-2</v>
      </c>
      <c r="L93" s="17">
        <v>1.12647824363844E-2</v>
      </c>
      <c r="M93" s="17"/>
      <c r="N93" s="17">
        <v>4.3330855958123402E-2</v>
      </c>
      <c r="O93" s="17">
        <v>4.1203353609991E-2</v>
      </c>
      <c r="P93" s="17">
        <v>0</v>
      </c>
      <c r="Q93" s="17">
        <v>3.9916214609153899E-2</v>
      </c>
      <c r="R93" s="17">
        <v>0</v>
      </c>
      <c r="S93" s="17">
        <v>0</v>
      </c>
      <c r="T93" s="17">
        <v>3.6161232385567399E-2</v>
      </c>
      <c r="U93" s="17">
        <v>0</v>
      </c>
      <c r="V93" s="17">
        <v>7.71156360522295E-2</v>
      </c>
      <c r="W93" s="17">
        <v>3.7096064369059802E-2</v>
      </c>
      <c r="X93" s="17">
        <v>0</v>
      </c>
      <c r="Y93" s="17">
        <v>6.5182079749748403E-3</v>
      </c>
      <c r="Z93" s="17">
        <v>2.09934617402633E-2</v>
      </c>
      <c r="AA93" s="17">
        <v>0</v>
      </c>
      <c r="AB93" s="17">
        <v>1.22557930604296E-2</v>
      </c>
      <c r="AC93" s="17">
        <v>0</v>
      </c>
      <c r="AD93" s="17">
        <v>3.81027769853289E-2</v>
      </c>
      <c r="AE93" s="17"/>
      <c r="AF93" s="17">
        <v>1.0266039771787999E-2</v>
      </c>
      <c r="AG93" s="17">
        <v>2.4863012313957499E-2</v>
      </c>
    </row>
    <row r="94" spans="2:33" x14ac:dyDescent="0.5">
      <c r="B94" t="s">
        <v>98</v>
      </c>
      <c r="C94" s="17">
        <v>0.43698368925625802</v>
      </c>
      <c r="D94" s="17">
        <v>0.43688270048695399</v>
      </c>
      <c r="E94" s="17">
        <v>0.43877086060522003</v>
      </c>
      <c r="F94" s="17"/>
      <c r="G94" s="17">
        <v>0.49100707571996999</v>
      </c>
      <c r="H94" s="17">
        <v>0.47181727293852799</v>
      </c>
      <c r="I94" s="17">
        <v>0.37920360288268101</v>
      </c>
      <c r="J94" s="17">
        <v>0.41050323804222899</v>
      </c>
      <c r="K94" s="17">
        <v>0.446197013260207</v>
      </c>
      <c r="L94" s="17">
        <v>0.45658067944884001</v>
      </c>
      <c r="M94" s="17"/>
      <c r="N94" s="17">
        <v>0.42436918619233299</v>
      </c>
      <c r="O94" s="17">
        <v>0.23872728241104299</v>
      </c>
      <c r="P94" s="17">
        <v>0.27559938760720598</v>
      </c>
      <c r="Q94" s="17">
        <v>0.38234681551958399</v>
      </c>
      <c r="R94" s="17">
        <v>0.33389230033404299</v>
      </c>
      <c r="S94" s="17">
        <v>0.45911667996375199</v>
      </c>
      <c r="T94" s="17">
        <v>0.39164146282449003</v>
      </c>
      <c r="U94" s="17">
        <v>0.40450363599598999</v>
      </c>
      <c r="V94" s="17">
        <v>0.49573090008772902</v>
      </c>
      <c r="W94" s="17">
        <v>0.44419348503407202</v>
      </c>
      <c r="X94" s="17">
        <v>0.48188529272485198</v>
      </c>
      <c r="Y94" s="17">
        <v>0.44100523433737698</v>
      </c>
      <c r="Z94" s="17">
        <v>0.46559329870477101</v>
      </c>
      <c r="AA94" s="17">
        <v>0.68212818191966196</v>
      </c>
      <c r="AB94" s="17">
        <v>0.45525951568890199</v>
      </c>
      <c r="AC94" s="17">
        <v>0.48274824770813701</v>
      </c>
      <c r="AD94" s="17">
        <v>0.375808641367256</v>
      </c>
      <c r="AE94" s="17"/>
      <c r="AF94" s="17">
        <v>0.47028606879579099</v>
      </c>
      <c r="AG94" s="17">
        <v>0.41503813437023901</v>
      </c>
    </row>
    <row r="95" spans="2:33" x14ac:dyDescent="0.5">
      <c r="B95" t="s">
        <v>99</v>
      </c>
      <c r="C95" s="17">
        <v>0.32901239390938403</v>
      </c>
      <c r="D95" s="17">
        <v>0.32118438103570102</v>
      </c>
      <c r="E95" s="17">
        <v>0.333764837016437</v>
      </c>
      <c r="F95" s="17"/>
      <c r="G95" s="17">
        <v>0.25773204004202899</v>
      </c>
      <c r="H95" s="17">
        <v>0.26335461721354397</v>
      </c>
      <c r="I95" s="17">
        <v>0.34363438200931201</v>
      </c>
      <c r="J95" s="17">
        <v>0.35344781696826999</v>
      </c>
      <c r="K95" s="17">
        <v>0.29992555953323202</v>
      </c>
      <c r="L95" s="17">
        <v>0.38079779308426198</v>
      </c>
      <c r="M95" s="17"/>
      <c r="N95" s="17">
        <v>0.34979367113075799</v>
      </c>
      <c r="O95" s="17">
        <v>0.38680429738428201</v>
      </c>
      <c r="P95" s="17">
        <v>0.247759598717396</v>
      </c>
      <c r="Q95" s="17">
        <v>0.25571926522528399</v>
      </c>
      <c r="R95" s="17">
        <v>0.61097028788128105</v>
      </c>
      <c r="S95" s="17">
        <v>0.40009073977280402</v>
      </c>
      <c r="T95" s="17">
        <v>0.384658207849914</v>
      </c>
      <c r="U95" s="17">
        <v>0.401028644245285</v>
      </c>
      <c r="V95" s="17">
        <v>0.26726953076031601</v>
      </c>
      <c r="W95" s="17">
        <v>0.39575391309768598</v>
      </c>
      <c r="X95" s="17">
        <v>0.39034813476646002</v>
      </c>
      <c r="Y95" s="17">
        <v>0.313782887917057</v>
      </c>
      <c r="Z95" s="17">
        <v>0.324399988367092</v>
      </c>
      <c r="AA95" s="17">
        <v>0.168981788331069</v>
      </c>
      <c r="AB95" s="17">
        <v>0.29273503998540301</v>
      </c>
      <c r="AC95" s="17">
        <v>0.23843609896950299</v>
      </c>
      <c r="AD95" s="17">
        <v>0.35821791054875601</v>
      </c>
      <c r="AE95" s="17"/>
      <c r="AF95" s="17">
        <v>0.31884988524918101</v>
      </c>
      <c r="AG95" s="17">
        <v>0.335709269468002</v>
      </c>
    </row>
    <row r="96" spans="2:33" x14ac:dyDescent="0.5">
      <c r="B96" t="s">
        <v>100</v>
      </c>
      <c r="C96" s="17">
        <v>0.107971295346874</v>
      </c>
      <c r="D96" s="17">
        <v>0.115698319451252</v>
      </c>
      <c r="E96" s="17">
        <v>0.105006023588783</v>
      </c>
      <c r="F96" s="17"/>
      <c r="G96" s="17">
        <v>0.23327503567794</v>
      </c>
      <c r="H96" s="17">
        <v>0.20846265572498399</v>
      </c>
      <c r="I96" s="17">
        <v>3.5569220873369903E-2</v>
      </c>
      <c r="J96" s="17">
        <v>5.7055421073958702E-2</v>
      </c>
      <c r="K96" s="17">
        <v>0.146271453726974</v>
      </c>
      <c r="L96" s="17">
        <v>7.5782886364577806E-2</v>
      </c>
      <c r="M96" s="17"/>
      <c r="N96" s="17">
        <v>7.4575515061575198E-2</v>
      </c>
      <c r="O96" s="17">
        <v>-0.148077014973239</v>
      </c>
      <c r="P96" s="17">
        <v>2.78397888898099E-2</v>
      </c>
      <c r="Q96" s="17">
        <v>0.12662755029430001</v>
      </c>
      <c r="R96" s="17">
        <v>-0.277077987547238</v>
      </c>
      <c r="S96" s="17">
        <v>5.9025940190947999E-2</v>
      </c>
      <c r="T96" s="17">
        <v>6.9832549745761398E-3</v>
      </c>
      <c r="U96" s="17">
        <v>3.47499175070454E-3</v>
      </c>
      <c r="V96" s="17">
        <v>0.22846136932741301</v>
      </c>
      <c r="W96" s="17">
        <v>4.84395719363859E-2</v>
      </c>
      <c r="X96" s="17">
        <v>9.1537157958392096E-2</v>
      </c>
      <c r="Y96" s="17">
        <v>0.12722234642031999</v>
      </c>
      <c r="Z96" s="17">
        <v>0.14119331033767901</v>
      </c>
      <c r="AA96" s="17">
        <v>0.51314639358859204</v>
      </c>
      <c r="AB96" s="17">
        <v>0.16252447570349901</v>
      </c>
      <c r="AC96" s="17">
        <v>0.24431214873863399</v>
      </c>
      <c r="AD96" s="17">
        <v>1.7590730818499802E-2</v>
      </c>
      <c r="AE96" s="17"/>
      <c r="AF96" s="17">
        <v>0.15143618354661001</v>
      </c>
      <c r="AG96" s="17">
        <v>7.9328864902237201E-2</v>
      </c>
    </row>
    <row r="97" spans="2:33" x14ac:dyDescent="0.5">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row>
    <row r="98" spans="2:33" x14ac:dyDescent="0.5">
      <c r="B98" s="6" t="s">
        <v>105</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row>
    <row r="99" spans="2:33" x14ac:dyDescent="0.5">
      <c r="B99" s="24" t="s">
        <v>58</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row>
    <row r="100" spans="2:33" x14ac:dyDescent="0.5">
      <c r="B100" t="s">
        <v>102</v>
      </c>
      <c r="C100" s="17">
        <v>0.338129295217175</v>
      </c>
      <c r="D100" s="17">
        <v>0.39729835114440898</v>
      </c>
      <c r="E100" s="17">
        <v>0.282296513174213</v>
      </c>
      <c r="F100" s="17"/>
      <c r="G100" s="17">
        <v>0.24718473616081499</v>
      </c>
      <c r="H100" s="17">
        <v>0.45435708968268901</v>
      </c>
      <c r="I100" s="17">
        <v>0.41657019595248002</v>
      </c>
      <c r="J100" s="17">
        <v>0.30029867920376402</v>
      </c>
      <c r="K100" s="17">
        <v>0.29468196249692702</v>
      </c>
      <c r="L100" s="17">
        <v>0.30744703700296</v>
      </c>
      <c r="M100" s="17"/>
      <c r="N100" s="17">
        <v>0.48401316154275098</v>
      </c>
      <c r="O100" s="17">
        <v>0.332420322149032</v>
      </c>
      <c r="P100" s="17">
        <v>0.33808964371988698</v>
      </c>
      <c r="Q100" s="17">
        <v>0.270820029478405</v>
      </c>
      <c r="R100" s="17">
        <v>7.3365334130857704E-2</v>
      </c>
      <c r="S100" s="17">
        <v>0.123409277393771</v>
      </c>
      <c r="T100" s="17">
        <v>0.27372122698278301</v>
      </c>
      <c r="U100" s="17">
        <v>0.37680774521820098</v>
      </c>
      <c r="V100" s="17">
        <v>0.32521534172288102</v>
      </c>
      <c r="W100" s="17">
        <v>0.138799624926217</v>
      </c>
      <c r="X100" s="17">
        <v>0.52247722440462796</v>
      </c>
      <c r="Y100" s="17">
        <v>0.30638205338400598</v>
      </c>
      <c r="Z100" s="17">
        <v>0.349802543583562</v>
      </c>
      <c r="AA100" s="17">
        <v>0.48046749723434201</v>
      </c>
      <c r="AB100" s="17">
        <v>0.31306710845684999</v>
      </c>
      <c r="AC100" s="17">
        <v>0.425932796484914</v>
      </c>
      <c r="AD100" s="17">
        <v>0.41231550394490801</v>
      </c>
      <c r="AE100" s="17"/>
      <c r="AF100" s="17">
        <v>0.38763284913120599</v>
      </c>
      <c r="AG100" s="17">
        <v>0.30550751339573701</v>
      </c>
    </row>
    <row r="101" spans="2:33" x14ac:dyDescent="0.5">
      <c r="B101" t="s">
        <v>103</v>
      </c>
      <c r="C101" s="17">
        <v>0.43593717833838203</v>
      </c>
      <c r="D101" s="17">
        <v>0.40327707587342099</v>
      </c>
      <c r="E101" s="17">
        <v>0.46600131095445602</v>
      </c>
      <c r="F101" s="17"/>
      <c r="G101" s="17">
        <v>0.59263541082978499</v>
      </c>
      <c r="H101" s="17">
        <v>0.37554164428687098</v>
      </c>
      <c r="I101" s="17">
        <v>0.37915647071709202</v>
      </c>
      <c r="J101" s="17">
        <v>0.41049433506094302</v>
      </c>
      <c r="K101" s="17">
        <v>0.49471733537879398</v>
      </c>
      <c r="L101" s="17">
        <v>0.43587401791883601</v>
      </c>
      <c r="M101" s="17"/>
      <c r="N101" s="17">
        <v>0.343425569815698</v>
      </c>
      <c r="O101" s="17">
        <v>0.354982750037176</v>
      </c>
      <c r="P101" s="17">
        <v>0.396238378687435</v>
      </c>
      <c r="Q101" s="17">
        <v>0.42033810483575301</v>
      </c>
      <c r="R101" s="17">
        <v>0.65487291075846799</v>
      </c>
      <c r="S101" s="17">
        <v>0.73579814234278396</v>
      </c>
      <c r="T101" s="17">
        <v>0.41034530690440801</v>
      </c>
      <c r="U101" s="17">
        <v>0.45252944505968101</v>
      </c>
      <c r="V101" s="17">
        <v>0.35883199459349902</v>
      </c>
      <c r="W101" s="17">
        <v>0.49354041212078098</v>
      </c>
      <c r="X101" s="17">
        <v>0.32403301885675401</v>
      </c>
      <c r="Y101" s="17">
        <v>0.43142217534817701</v>
      </c>
      <c r="Z101" s="17">
        <v>0.388149272487679</v>
      </c>
      <c r="AA101" s="17">
        <v>0.51953250276565799</v>
      </c>
      <c r="AB101" s="17">
        <v>0.50033165723311201</v>
      </c>
      <c r="AC101" s="17">
        <v>0.41063020820252899</v>
      </c>
      <c r="AD101" s="17">
        <v>0.39062785366833103</v>
      </c>
      <c r="AE101" s="17"/>
      <c r="AF101" s="17">
        <v>0.43652618263929399</v>
      </c>
      <c r="AG101" s="17">
        <v>0.43554903711866999</v>
      </c>
    </row>
    <row r="102" spans="2:33" x14ac:dyDescent="0.5">
      <c r="B102" t="s">
        <v>104</v>
      </c>
      <c r="C102" s="17">
        <v>0.153105530964954</v>
      </c>
      <c r="D102" s="17">
        <v>0.146564700466503</v>
      </c>
      <c r="E102" s="17">
        <v>0.15984074573266599</v>
      </c>
      <c r="F102" s="17"/>
      <c r="G102" s="17">
        <v>0.143639783995374</v>
      </c>
      <c r="H102" s="17">
        <v>0.123281085786988</v>
      </c>
      <c r="I102" s="17">
        <v>0.120448338885464</v>
      </c>
      <c r="J102" s="17">
        <v>0.21426991253462799</v>
      </c>
      <c r="K102" s="17">
        <v>0.156252527634334</v>
      </c>
      <c r="L102" s="17">
        <v>0.14612582115179401</v>
      </c>
      <c r="M102" s="17"/>
      <c r="N102" s="17">
        <v>0.113221493266203</v>
      </c>
      <c r="O102" s="17">
        <v>0.21016790931958501</v>
      </c>
      <c r="P102" s="17">
        <v>0</v>
      </c>
      <c r="Q102" s="17">
        <v>0.20332561151585199</v>
      </c>
      <c r="R102" s="17">
        <v>0.27176175511067402</v>
      </c>
      <c r="S102" s="17">
        <v>0.14079258026344399</v>
      </c>
      <c r="T102" s="17">
        <v>0.121838489737201</v>
      </c>
      <c r="U102" s="17">
        <v>0.15092955506542399</v>
      </c>
      <c r="V102" s="17">
        <v>0.16526723571489099</v>
      </c>
      <c r="W102" s="17">
        <v>0.203885497242144</v>
      </c>
      <c r="X102" s="17">
        <v>8.6444784675818107E-2</v>
      </c>
      <c r="Y102" s="17">
        <v>0.212224993927704</v>
      </c>
      <c r="Z102" s="17">
        <v>0.15227982514070501</v>
      </c>
      <c r="AA102" s="17">
        <v>0</v>
      </c>
      <c r="AB102" s="17">
        <v>0.130360064152412</v>
      </c>
      <c r="AC102" s="17">
        <v>0.103702872170625</v>
      </c>
      <c r="AD102" s="17">
        <v>0.135489517189953</v>
      </c>
      <c r="AE102" s="17"/>
      <c r="AF102" s="17">
        <v>0.14244144751944601</v>
      </c>
      <c r="AG102" s="17">
        <v>0.160132933564959</v>
      </c>
    </row>
    <row r="103" spans="2:33" x14ac:dyDescent="0.5">
      <c r="B103" t="s">
        <v>77</v>
      </c>
      <c r="C103" s="17">
        <v>7.2827995479489704E-2</v>
      </c>
      <c r="D103" s="17">
        <v>5.2859872515666401E-2</v>
      </c>
      <c r="E103" s="17">
        <v>9.1861430138665698E-2</v>
      </c>
      <c r="F103" s="17"/>
      <c r="G103" s="17">
        <v>1.6540069014025899E-2</v>
      </c>
      <c r="H103" s="17">
        <v>4.6820180243452802E-2</v>
      </c>
      <c r="I103" s="17">
        <v>8.3824994444962997E-2</v>
      </c>
      <c r="J103" s="17">
        <v>7.4937073200665297E-2</v>
      </c>
      <c r="K103" s="17">
        <v>5.4348174489944702E-2</v>
      </c>
      <c r="L103" s="17">
        <v>0.11055312392640899</v>
      </c>
      <c r="M103" s="17"/>
      <c r="N103" s="17">
        <v>5.9339775375348701E-2</v>
      </c>
      <c r="O103" s="17">
        <v>0.10242901849420701</v>
      </c>
      <c r="P103" s="17">
        <v>0.26567197759267802</v>
      </c>
      <c r="Q103" s="17">
        <v>0.10551625416999</v>
      </c>
      <c r="R103" s="17">
        <v>0</v>
      </c>
      <c r="S103" s="17">
        <v>0</v>
      </c>
      <c r="T103" s="17">
        <v>0.19409497637560799</v>
      </c>
      <c r="U103" s="17">
        <v>1.9733254656694399E-2</v>
      </c>
      <c r="V103" s="17">
        <v>0.150685427968729</v>
      </c>
      <c r="W103" s="17">
        <v>0.16377446571085799</v>
      </c>
      <c r="X103" s="17">
        <v>6.7044972062799801E-2</v>
      </c>
      <c r="Y103" s="17">
        <v>4.99707773401128E-2</v>
      </c>
      <c r="Z103" s="17">
        <v>0.10976835878805501</v>
      </c>
      <c r="AA103" s="17">
        <v>0</v>
      </c>
      <c r="AB103" s="17">
        <v>5.6241170157625697E-2</v>
      </c>
      <c r="AC103" s="17">
        <v>5.9734123141932299E-2</v>
      </c>
      <c r="AD103" s="17">
        <v>6.1567125196808799E-2</v>
      </c>
      <c r="AE103" s="17"/>
      <c r="AF103" s="17">
        <v>3.3399520710053698E-2</v>
      </c>
      <c r="AG103" s="17">
        <v>9.8810515920633696E-2</v>
      </c>
    </row>
    <row r="104" spans="2:33" x14ac:dyDescent="0.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row>
    <row r="105" spans="2:33" x14ac:dyDescent="0.5">
      <c r="B105" s="6" t="s">
        <v>114</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row>
    <row r="106" spans="2:33" x14ac:dyDescent="0.5">
      <c r="B106" s="24" t="s">
        <v>58</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row>
    <row r="107" spans="2:33" x14ac:dyDescent="0.5">
      <c r="B107" t="s">
        <v>106</v>
      </c>
      <c r="C107" s="17">
        <v>0.92624726290845605</v>
      </c>
      <c r="D107" s="17">
        <v>0.92904462071365701</v>
      </c>
      <c r="E107" s="17">
        <v>0.92562887968566898</v>
      </c>
      <c r="F107" s="17"/>
      <c r="G107" s="17">
        <v>0.97720187498901701</v>
      </c>
      <c r="H107" s="17">
        <v>0.93650986720570495</v>
      </c>
      <c r="I107" s="17">
        <v>0.90009895479033297</v>
      </c>
      <c r="J107" s="17">
        <v>0.89891067061091501</v>
      </c>
      <c r="K107" s="17">
        <v>0.94743456667838999</v>
      </c>
      <c r="L107" s="17">
        <v>0.92934606467891501</v>
      </c>
      <c r="M107" s="17"/>
      <c r="N107" s="17">
        <v>0.91732119338392204</v>
      </c>
      <c r="O107" s="17">
        <v>0.856752163111558</v>
      </c>
      <c r="P107" s="17">
        <v>0.89161116318627198</v>
      </c>
      <c r="Q107" s="17">
        <v>0.92459835225368303</v>
      </c>
      <c r="R107" s="17">
        <v>0.91505259296100305</v>
      </c>
      <c r="S107" s="17">
        <v>1</v>
      </c>
      <c r="T107" s="17">
        <v>0.91877606553477198</v>
      </c>
      <c r="U107" s="17">
        <v>0.93271329980698303</v>
      </c>
      <c r="V107" s="17">
        <v>0.97854077450935795</v>
      </c>
      <c r="W107" s="17">
        <v>0.92835285053833205</v>
      </c>
      <c r="X107" s="17">
        <v>0.79330706235902004</v>
      </c>
      <c r="Y107" s="17">
        <v>0.88187073299251695</v>
      </c>
      <c r="Z107" s="17">
        <v>0.97129014938581504</v>
      </c>
      <c r="AA107" s="17">
        <v>1</v>
      </c>
      <c r="AB107" s="17">
        <v>0.95972071756960298</v>
      </c>
      <c r="AC107" s="17">
        <v>0.94334064041256005</v>
      </c>
      <c r="AD107" s="17">
        <v>0.85473130128734998</v>
      </c>
      <c r="AE107" s="17"/>
      <c r="AF107" s="17">
        <v>0.95119574971833498</v>
      </c>
      <c r="AG107" s="17">
        <v>0.90980674441759701</v>
      </c>
    </row>
    <row r="108" spans="2:33" x14ac:dyDescent="0.5">
      <c r="B108" t="s">
        <v>107</v>
      </c>
      <c r="C108" s="17">
        <v>0.88898079612845404</v>
      </c>
      <c r="D108" s="17">
        <v>0.89656898798919005</v>
      </c>
      <c r="E108" s="17">
        <v>0.881425030294955</v>
      </c>
      <c r="F108" s="17"/>
      <c r="G108" s="17">
        <v>0.82717546470704495</v>
      </c>
      <c r="H108" s="17">
        <v>0.90684021110115998</v>
      </c>
      <c r="I108" s="17">
        <v>0.85355205427900704</v>
      </c>
      <c r="J108" s="17">
        <v>0.86470061813313304</v>
      </c>
      <c r="K108" s="17">
        <v>0.89278867839499698</v>
      </c>
      <c r="L108" s="17">
        <v>0.94540737877165404</v>
      </c>
      <c r="M108" s="17"/>
      <c r="N108" s="17">
        <v>0.86299584539535501</v>
      </c>
      <c r="O108" s="17">
        <v>0.75796742486684299</v>
      </c>
      <c r="P108" s="17">
        <v>0.86133814104495199</v>
      </c>
      <c r="Q108" s="17">
        <v>0.81401990950347403</v>
      </c>
      <c r="R108" s="17">
        <v>1</v>
      </c>
      <c r="S108" s="17">
        <v>1</v>
      </c>
      <c r="T108" s="17">
        <v>1</v>
      </c>
      <c r="U108" s="17">
        <v>0.92328244728439102</v>
      </c>
      <c r="V108" s="17">
        <v>0.92507157678595897</v>
      </c>
      <c r="W108" s="17">
        <v>0.92444183178434702</v>
      </c>
      <c r="X108" s="17">
        <v>0.93295502793719998</v>
      </c>
      <c r="Y108" s="17">
        <v>0.88166040961415004</v>
      </c>
      <c r="Z108" s="17">
        <v>0.87237554306377396</v>
      </c>
      <c r="AA108" s="17">
        <v>1</v>
      </c>
      <c r="AB108" s="17">
        <v>0.85841568979966199</v>
      </c>
      <c r="AC108" s="17">
        <v>0.883606517270628</v>
      </c>
      <c r="AD108" s="17">
        <v>0.89272654580833199</v>
      </c>
      <c r="AE108" s="17"/>
      <c r="AF108" s="17">
        <v>0.93448916966627904</v>
      </c>
      <c r="AG108" s="17">
        <v>0.85899175261094096</v>
      </c>
    </row>
    <row r="109" spans="2:33" x14ac:dyDescent="0.5">
      <c r="B109" t="s">
        <v>108</v>
      </c>
      <c r="C109" s="17">
        <v>0.57258648220564201</v>
      </c>
      <c r="D109" s="17">
        <v>0.56875412145675897</v>
      </c>
      <c r="E109" s="17">
        <v>0.57840281683495798</v>
      </c>
      <c r="F109" s="17"/>
      <c r="G109" s="17">
        <v>0.49385196067074399</v>
      </c>
      <c r="H109" s="17">
        <v>0.70028210464023199</v>
      </c>
      <c r="I109" s="17">
        <v>0.61671678408698904</v>
      </c>
      <c r="J109" s="17">
        <v>0.58837439620810095</v>
      </c>
      <c r="K109" s="17">
        <v>0.54436676074328405</v>
      </c>
      <c r="L109" s="17">
        <v>0.50301371699536501</v>
      </c>
      <c r="M109" s="17"/>
      <c r="N109" s="17">
        <v>0.57887772845116403</v>
      </c>
      <c r="O109" s="17">
        <v>0.72795954005156405</v>
      </c>
      <c r="P109" s="17">
        <v>1</v>
      </c>
      <c r="Q109" s="17">
        <v>0.67509347122891505</v>
      </c>
      <c r="R109" s="17">
        <v>0.32076016255391898</v>
      </c>
      <c r="S109" s="17">
        <v>0.76756512640899199</v>
      </c>
      <c r="T109" s="17">
        <v>0.53173956075087103</v>
      </c>
      <c r="U109" s="17">
        <v>0.72001208810473005</v>
      </c>
      <c r="V109" s="17">
        <v>0.52981079143489396</v>
      </c>
      <c r="W109" s="17">
        <v>0.55074065614516698</v>
      </c>
      <c r="X109" s="17">
        <v>0.559593518293801</v>
      </c>
      <c r="Y109" s="17">
        <v>0.56144301599893298</v>
      </c>
      <c r="Z109" s="17">
        <v>0.50617568834457605</v>
      </c>
      <c r="AA109" s="17">
        <v>0.39227886795017097</v>
      </c>
      <c r="AB109" s="17">
        <v>0.54942265803354096</v>
      </c>
      <c r="AC109" s="17">
        <v>0.45048460198971302</v>
      </c>
      <c r="AD109" s="17">
        <v>0.44915286033373503</v>
      </c>
      <c r="AE109" s="17"/>
      <c r="AF109" s="17">
        <v>0.67044778574262498</v>
      </c>
      <c r="AG109" s="17">
        <v>0.50809797905112297</v>
      </c>
    </row>
    <row r="110" spans="2:33" x14ac:dyDescent="0.5">
      <c r="B110" t="s">
        <v>109</v>
      </c>
      <c r="C110" s="17">
        <v>0.39969282957135699</v>
      </c>
      <c r="D110" s="17">
        <v>0.46176788989422801</v>
      </c>
      <c r="E110" s="17">
        <v>0.33907539030128497</v>
      </c>
      <c r="F110" s="17"/>
      <c r="G110" s="17">
        <v>0.544578444079729</v>
      </c>
      <c r="H110" s="17">
        <v>0.67578259907121396</v>
      </c>
      <c r="I110" s="17">
        <v>0.59232278607974698</v>
      </c>
      <c r="J110" s="17">
        <v>0.46758356975696003</v>
      </c>
      <c r="K110" s="17">
        <v>0.25096321082130701</v>
      </c>
      <c r="L110" s="17">
        <v>9.33404843183544E-2</v>
      </c>
      <c r="M110" s="17"/>
      <c r="N110" s="17">
        <v>0.412755972856367</v>
      </c>
      <c r="O110" s="17">
        <v>0.23533477640530201</v>
      </c>
      <c r="P110" s="17">
        <v>0.27559938760720598</v>
      </c>
      <c r="Q110" s="17">
        <v>0.38000596029392097</v>
      </c>
      <c r="R110" s="17">
        <v>0.27994918977684102</v>
      </c>
      <c r="S110" s="17">
        <v>0.49663673124822399</v>
      </c>
      <c r="T110" s="17">
        <v>0.42583445713717299</v>
      </c>
      <c r="U110" s="17">
        <v>0.45521453462820999</v>
      </c>
      <c r="V110" s="17">
        <v>0.375174998079019</v>
      </c>
      <c r="W110" s="17">
        <v>0.392230870773291</v>
      </c>
      <c r="X110" s="17">
        <v>0.60441663991778705</v>
      </c>
      <c r="Y110" s="17">
        <v>0.377433275195663</v>
      </c>
      <c r="Z110" s="17">
        <v>0.40009531738177101</v>
      </c>
      <c r="AA110" s="17">
        <v>0.241624218774145</v>
      </c>
      <c r="AB110" s="17">
        <v>0.443373476984805</v>
      </c>
      <c r="AC110" s="17">
        <v>0.26107405748656698</v>
      </c>
      <c r="AD110" s="17">
        <v>0.359172602863223</v>
      </c>
      <c r="AE110" s="17"/>
      <c r="AF110" s="17">
        <v>0.43737058870914602</v>
      </c>
      <c r="AG110" s="17">
        <v>0.37486399323673603</v>
      </c>
    </row>
    <row r="111" spans="2:33" x14ac:dyDescent="0.5">
      <c r="B111" t="s">
        <v>110</v>
      </c>
      <c r="C111" s="17">
        <v>0.36162316263113498</v>
      </c>
      <c r="D111" s="17">
        <v>0.38201865179933198</v>
      </c>
      <c r="E111" s="17">
        <v>0.343870931134796</v>
      </c>
      <c r="F111" s="17"/>
      <c r="G111" s="17">
        <v>0.31784333319736802</v>
      </c>
      <c r="H111" s="17">
        <v>0.54601426720943003</v>
      </c>
      <c r="I111" s="17">
        <v>0.39376794809558602</v>
      </c>
      <c r="J111" s="17">
        <v>0.40126558923552003</v>
      </c>
      <c r="K111" s="17">
        <v>0.278250433422494</v>
      </c>
      <c r="L111" s="17">
        <v>0.27493199908948002</v>
      </c>
      <c r="M111" s="17"/>
      <c r="N111" s="17">
        <v>0.27929203005358499</v>
      </c>
      <c r="O111" s="17">
        <v>0.40726422764675602</v>
      </c>
      <c r="P111" s="17">
        <v>0.334187211393148</v>
      </c>
      <c r="Q111" s="17">
        <v>0.36698383616229702</v>
      </c>
      <c r="R111" s="17">
        <v>6.6499036822309607E-2</v>
      </c>
      <c r="S111" s="17">
        <v>0.59990926022719604</v>
      </c>
      <c r="T111" s="17">
        <v>0.39158121475730701</v>
      </c>
      <c r="U111" s="17">
        <v>0.45493678658311998</v>
      </c>
      <c r="V111" s="17">
        <v>0.39305729486939101</v>
      </c>
      <c r="W111" s="17">
        <v>0.42599395815635199</v>
      </c>
      <c r="X111" s="17">
        <v>0.29256698794463898</v>
      </c>
      <c r="Y111" s="17">
        <v>0.33129253507400702</v>
      </c>
      <c r="Z111" s="17">
        <v>0.43915576845022197</v>
      </c>
      <c r="AA111" s="17">
        <v>0.235141496657577</v>
      </c>
      <c r="AB111" s="17">
        <v>0.31817949424015302</v>
      </c>
      <c r="AC111" s="17">
        <v>0.31027822403201899</v>
      </c>
      <c r="AD111" s="17">
        <v>0.34238308623424502</v>
      </c>
      <c r="AE111" s="17"/>
      <c r="AF111" s="17">
        <v>0.43821510325192897</v>
      </c>
      <c r="AG111" s="17">
        <v>0.311150714116608</v>
      </c>
    </row>
    <row r="112" spans="2:33" x14ac:dyDescent="0.5">
      <c r="B112" t="s">
        <v>111</v>
      </c>
      <c r="C112" s="17">
        <v>0.333065425438547</v>
      </c>
      <c r="D112" s="17">
        <v>0.38565070811945701</v>
      </c>
      <c r="E112" s="17">
        <v>0.28497425033658003</v>
      </c>
      <c r="F112" s="17"/>
      <c r="G112" s="17">
        <v>0.44272481876957498</v>
      </c>
      <c r="H112" s="17">
        <v>0.46487323994291802</v>
      </c>
      <c r="I112" s="17">
        <v>0.45143697849715803</v>
      </c>
      <c r="J112" s="17">
        <v>0.312664311893326</v>
      </c>
      <c r="K112" s="17">
        <v>0.257015685660134</v>
      </c>
      <c r="L112" s="17">
        <v>0.198391731945711</v>
      </c>
      <c r="M112" s="17"/>
      <c r="N112" s="17">
        <v>0.27817535093991902</v>
      </c>
      <c r="O112" s="17">
        <v>0.37361912962706401</v>
      </c>
      <c r="P112" s="17">
        <v>0.31808186978138803</v>
      </c>
      <c r="Q112" s="17">
        <v>0.31136998127280902</v>
      </c>
      <c r="R112" s="17">
        <v>0.13986437095316701</v>
      </c>
      <c r="S112" s="17">
        <v>0.29106514357556701</v>
      </c>
      <c r="T112" s="17">
        <v>0.28234478537894497</v>
      </c>
      <c r="U112" s="17">
        <v>0.48759598895224499</v>
      </c>
      <c r="V112" s="17">
        <v>0.18559332565450401</v>
      </c>
      <c r="W112" s="17">
        <v>0.41537067959694701</v>
      </c>
      <c r="X112" s="17">
        <v>0.21058764070723601</v>
      </c>
      <c r="Y112" s="17">
        <v>0.27570599199243301</v>
      </c>
      <c r="Z112" s="17">
        <v>0.31031021003020398</v>
      </c>
      <c r="AA112" s="17">
        <v>0.39811289622604001</v>
      </c>
      <c r="AB112" s="17">
        <v>0.386423318552158</v>
      </c>
      <c r="AC112" s="17">
        <v>0.264925104680938</v>
      </c>
      <c r="AD112" s="17">
        <v>0.238296760796533</v>
      </c>
      <c r="AE112" s="17"/>
      <c r="AF112" s="17">
        <v>0.43170333915493198</v>
      </c>
      <c r="AG112" s="17">
        <v>0.26806515280831</v>
      </c>
    </row>
    <row r="113" spans="2:33" x14ac:dyDescent="0.5">
      <c r="B113" t="s">
        <v>112</v>
      </c>
      <c r="C113" s="17">
        <v>4.6502598130256E-2</v>
      </c>
      <c r="D113" s="17">
        <v>5.7141081349242097E-2</v>
      </c>
      <c r="E113" s="17">
        <v>3.6692452180334498E-2</v>
      </c>
      <c r="F113" s="17"/>
      <c r="G113" s="17">
        <v>6.6795661259216599E-2</v>
      </c>
      <c r="H113" s="17">
        <v>0.104327078289381</v>
      </c>
      <c r="I113" s="17">
        <v>8.0058076811426807E-2</v>
      </c>
      <c r="J113" s="17">
        <v>2.80162787398891E-2</v>
      </c>
      <c r="K113" s="17">
        <v>2.6175988129434301E-2</v>
      </c>
      <c r="L113" s="17">
        <v>1.02824751420753E-2</v>
      </c>
      <c r="M113" s="17"/>
      <c r="N113" s="17">
        <v>3.4483999388879097E-2</v>
      </c>
      <c r="O113" s="17">
        <v>0</v>
      </c>
      <c r="P113" s="17">
        <v>6.92367751320066E-2</v>
      </c>
      <c r="Q113" s="17">
        <v>5.2476990497229599E-2</v>
      </c>
      <c r="R113" s="17">
        <v>0</v>
      </c>
      <c r="S113" s="17">
        <v>0</v>
      </c>
      <c r="T113" s="17">
        <v>3.7452796849023001E-2</v>
      </c>
      <c r="U113" s="17">
        <v>6.4512775745403594E-2</v>
      </c>
      <c r="V113" s="17">
        <v>0</v>
      </c>
      <c r="W113" s="17">
        <v>9.8028336049972103E-2</v>
      </c>
      <c r="X113" s="17">
        <v>0</v>
      </c>
      <c r="Y113" s="17">
        <v>5.4177712085434399E-2</v>
      </c>
      <c r="Z113" s="17">
        <v>4.2489287674453403E-2</v>
      </c>
      <c r="AA113" s="17">
        <v>0.12035544718162899</v>
      </c>
      <c r="AB113" s="17">
        <v>4.1931574176876298E-2</v>
      </c>
      <c r="AC113" s="17">
        <v>3.3881111576930301E-2</v>
      </c>
      <c r="AD113" s="17">
        <v>3.7484658182625703E-2</v>
      </c>
      <c r="AE113" s="17"/>
      <c r="AF113" s="17">
        <v>5.8825624452733601E-2</v>
      </c>
      <c r="AG113" s="17">
        <v>3.8381987703582102E-2</v>
      </c>
    </row>
    <row r="114" spans="2:33" x14ac:dyDescent="0.5">
      <c r="B114" t="s">
        <v>113</v>
      </c>
      <c r="C114" s="17">
        <v>1.2262759293225E-2</v>
      </c>
      <c r="D114" s="17">
        <v>1.07562129301545E-2</v>
      </c>
      <c r="E114" s="17">
        <v>1.37249968325632E-2</v>
      </c>
      <c r="F114" s="17"/>
      <c r="G114" s="17">
        <v>8.5100980441458595E-3</v>
      </c>
      <c r="H114" s="17">
        <v>1.0707945503433699E-2</v>
      </c>
      <c r="I114" s="17">
        <v>0</v>
      </c>
      <c r="J114" s="17">
        <v>8.5182099915611705E-3</v>
      </c>
      <c r="K114" s="17">
        <v>1.53553329834413E-2</v>
      </c>
      <c r="L114" s="17">
        <v>2.4688149625664801E-2</v>
      </c>
      <c r="M114" s="17"/>
      <c r="N114" s="17">
        <v>0</v>
      </c>
      <c r="O114" s="17">
        <v>3.8206323290876303E-2</v>
      </c>
      <c r="P114" s="17">
        <v>6.0505350049001198E-2</v>
      </c>
      <c r="Q114" s="17">
        <v>0</v>
      </c>
      <c r="R114" s="17">
        <v>0</v>
      </c>
      <c r="S114" s="17">
        <v>0</v>
      </c>
      <c r="T114" s="17">
        <v>2.2230238679981099E-2</v>
      </c>
      <c r="U114" s="17">
        <v>0</v>
      </c>
      <c r="V114" s="17">
        <v>1.4413985365088301E-2</v>
      </c>
      <c r="W114" s="17">
        <v>0</v>
      </c>
      <c r="X114" s="17">
        <v>3.2635607464926199E-2</v>
      </c>
      <c r="Y114" s="17">
        <v>2.1324915453695002E-2</v>
      </c>
      <c r="Z114" s="17">
        <v>2.2254301323546902E-2</v>
      </c>
      <c r="AA114" s="17">
        <v>0</v>
      </c>
      <c r="AB114" s="17">
        <v>9.0217634233817207E-3</v>
      </c>
      <c r="AC114" s="17">
        <v>0</v>
      </c>
      <c r="AD114" s="17">
        <v>2.4628859600339E-2</v>
      </c>
      <c r="AE114" s="17"/>
      <c r="AF114" s="17">
        <v>1.6634152828029498E-2</v>
      </c>
      <c r="AG114" s="17">
        <v>9.3821045750672807E-3</v>
      </c>
    </row>
    <row r="115" spans="2:33" x14ac:dyDescent="0.5">
      <c r="B115" t="s">
        <v>56</v>
      </c>
      <c r="C115" s="17">
        <v>5.4990131934241002E-3</v>
      </c>
      <c r="D115" s="17">
        <v>8.4041498520033408E-3</v>
      </c>
      <c r="E115" s="17">
        <v>2.7921940353830802E-3</v>
      </c>
      <c r="F115" s="17"/>
      <c r="G115" s="17">
        <v>0</v>
      </c>
      <c r="H115" s="17">
        <v>5.3047105665083201E-3</v>
      </c>
      <c r="I115" s="17">
        <v>7.9458977490253994E-3</v>
      </c>
      <c r="J115" s="17">
        <v>1.3457462884507601E-2</v>
      </c>
      <c r="K115" s="17">
        <v>4.4887637932652796E-3</v>
      </c>
      <c r="L115" s="17">
        <v>0</v>
      </c>
      <c r="M115" s="17"/>
      <c r="N115" s="17">
        <v>0</v>
      </c>
      <c r="O115" s="17">
        <v>6.5844857669363793E-2</v>
      </c>
      <c r="P115" s="17">
        <v>0</v>
      </c>
      <c r="Q115" s="17">
        <v>0</v>
      </c>
      <c r="R115" s="17">
        <v>0</v>
      </c>
      <c r="S115" s="17">
        <v>0</v>
      </c>
      <c r="T115" s="17">
        <v>0</v>
      </c>
      <c r="U115" s="17">
        <v>4.9815089804890198E-3</v>
      </c>
      <c r="V115" s="17">
        <v>2.1459225490641599E-2</v>
      </c>
      <c r="W115" s="17">
        <v>0</v>
      </c>
      <c r="X115" s="17">
        <v>6.7044972062799801E-2</v>
      </c>
      <c r="Y115" s="17">
        <v>0</v>
      </c>
      <c r="Z115" s="17">
        <v>0</v>
      </c>
      <c r="AA115" s="17">
        <v>0</v>
      </c>
      <c r="AB115" s="17">
        <v>0</v>
      </c>
      <c r="AC115" s="17">
        <v>0</v>
      </c>
      <c r="AD115" s="17">
        <v>1.54118582231479E-2</v>
      </c>
      <c r="AE115" s="17"/>
      <c r="AF115" s="17">
        <v>3.6401508706911602E-3</v>
      </c>
      <c r="AG115" s="17">
        <v>6.7239636532151602E-3</v>
      </c>
    </row>
    <row r="116" spans="2:33" x14ac:dyDescent="0.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row>
    <row r="117" spans="2:33" x14ac:dyDescent="0.5">
      <c r="B117" s="6" t="s">
        <v>118</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row>
    <row r="118" spans="2:33" x14ac:dyDescent="0.5">
      <c r="B118" s="24" t="s">
        <v>58</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row>
    <row r="119" spans="2:33" x14ac:dyDescent="0.5">
      <c r="B119" t="s">
        <v>115</v>
      </c>
      <c r="C119" s="17">
        <v>0.30033911434709498</v>
      </c>
      <c r="D119" s="17">
        <v>0.37916902885198001</v>
      </c>
      <c r="E119" s="17">
        <v>0.22518160388377501</v>
      </c>
      <c r="F119" s="17"/>
      <c r="G119" s="17">
        <v>0.50953034183355495</v>
      </c>
      <c r="H119" s="17">
        <v>0.55166272489561896</v>
      </c>
      <c r="I119" s="17">
        <v>0.418050765979112</v>
      </c>
      <c r="J119" s="17">
        <v>0.26789116733505502</v>
      </c>
      <c r="K119" s="17">
        <v>0.18161354485582901</v>
      </c>
      <c r="L119" s="17">
        <v>0.10186085604614099</v>
      </c>
      <c r="M119" s="17"/>
      <c r="N119" s="17">
        <v>0.29076204384245902</v>
      </c>
      <c r="O119" s="17">
        <v>0.434539592408546</v>
      </c>
      <c r="P119" s="17">
        <v>0.42872542678902098</v>
      </c>
      <c r="Q119" s="17">
        <v>0.112363199356771</v>
      </c>
      <c r="R119" s="17">
        <v>0.22481177799216401</v>
      </c>
      <c r="S119" s="17">
        <v>0.123409277393771</v>
      </c>
      <c r="T119" s="17">
        <v>0.143880510974642</v>
      </c>
      <c r="U119" s="17">
        <v>0.37858545641416103</v>
      </c>
      <c r="V119" s="17">
        <v>0.23936302620331501</v>
      </c>
      <c r="W119" s="17">
        <v>0.47194240927035602</v>
      </c>
      <c r="X119" s="17">
        <v>0.38735828415651402</v>
      </c>
      <c r="Y119" s="17">
        <v>0.24508880585129</v>
      </c>
      <c r="Z119" s="17">
        <v>0.31075624839778498</v>
      </c>
      <c r="AA119" s="17">
        <v>0.28793608748871802</v>
      </c>
      <c r="AB119" s="17">
        <v>0.32450951547177098</v>
      </c>
      <c r="AC119" s="17">
        <v>0.18674157692376001</v>
      </c>
      <c r="AD119" s="17">
        <v>0.31852193346854801</v>
      </c>
      <c r="AE119" s="17"/>
      <c r="AF119" s="17">
        <v>0.42761187030950099</v>
      </c>
      <c r="AG119" s="17">
        <v>0.216469093943532</v>
      </c>
    </row>
    <row r="120" spans="2:33" x14ac:dyDescent="0.5">
      <c r="B120" t="s">
        <v>116</v>
      </c>
      <c r="C120" s="17">
        <v>0.45757524698801399</v>
      </c>
      <c r="D120" s="17">
        <v>0.432558644492329</v>
      </c>
      <c r="E120" s="17">
        <v>0.482839574624919</v>
      </c>
      <c r="F120" s="17"/>
      <c r="G120" s="17">
        <v>0.361172609231172</v>
      </c>
      <c r="H120" s="17">
        <v>0.32958830913090897</v>
      </c>
      <c r="I120" s="17">
        <v>0.42347401604421397</v>
      </c>
      <c r="J120" s="17">
        <v>0.51820974020530497</v>
      </c>
      <c r="K120" s="17">
        <v>0.48453768961924498</v>
      </c>
      <c r="L120" s="17">
        <v>0.52253234985490804</v>
      </c>
      <c r="M120" s="17"/>
      <c r="N120" s="17">
        <v>0.53206879377894301</v>
      </c>
      <c r="O120" s="17">
        <v>0.44326052301815899</v>
      </c>
      <c r="P120" s="17">
        <v>0.305602595618301</v>
      </c>
      <c r="Q120" s="17">
        <v>0.627003076333289</v>
      </c>
      <c r="R120" s="17">
        <v>0.38778125252589002</v>
      </c>
      <c r="S120" s="17">
        <v>0.87659072260622894</v>
      </c>
      <c r="T120" s="17">
        <v>0.47904125006005299</v>
      </c>
      <c r="U120" s="17">
        <v>0.47378530413477699</v>
      </c>
      <c r="V120" s="17">
        <v>0.51638462432667098</v>
      </c>
      <c r="W120" s="17">
        <v>0.26981762924374902</v>
      </c>
      <c r="X120" s="17">
        <v>0.44007546183934498</v>
      </c>
      <c r="Y120" s="17">
        <v>0.49359928896022998</v>
      </c>
      <c r="Z120" s="17">
        <v>0.41002621810474399</v>
      </c>
      <c r="AA120" s="17">
        <v>0.487488461595879</v>
      </c>
      <c r="AB120" s="17">
        <v>0.42610054187074298</v>
      </c>
      <c r="AC120" s="17">
        <v>0.52224979292720097</v>
      </c>
      <c r="AD120" s="17">
        <v>0.31032992028733802</v>
      </c>
      <c r="AE120" s="17"/>
      <c r="AF120" s="17">
        <v>0.43273401957451002</v>
      </c>
      <c r="AG120" s="17">
        <v>0.47394508383381501</v>
      </c>
    </row>
    <row r="121" spans="2:33" x14ac:dyDescent="0.5">
      <c r="B121" t="s">
        <v>117</v>
      </c>
      <c r="C121" s="17">
        <v>0.22691607479359599</v>
      </c>
      <c r="D121" s="17">
        <v>0.17477665196563</v>
      </c>
      <c r="E121" s="17">
        <v>0.27517861672304</v>
      </c>
      <c r="F121" s="17"/>
      <c r="G121" s="17">
        <v>0.109786664253835</v>
      </c>
      <c r="H121" s="17">
        <v>0.109240174790997</v>
      </c>
      <c r="I121" s="17">
        <v>0.14295777760405801</v>
      </c>
      <c r="J121" s="17">
        <v>0.196796800530147</v>
      </c>
      <c r="K121" s="17">
        <v>0.30370009285912303</v>
      </c>
      <c r="L121" s="17">
        <v>0.370921109194773</v>
      </c>
      <c r="M121" s="17"/>
      <c r="N121" s="17">
        <v>0.16608333099470099</v>
      </c>
      <c r="O121" s="17">
        <v>0.122199884573295</v>
      </c>
      <c r="P121" s="17">
        <v>0.26567197759267802</v>
      </c>
      <c r="Q121" s="17">
        <v>0.26063372430993997</v>
      </c>
      <c r="R121" s="17">
        <v>0.38740696948194597</v>
      </c>
      <c r="S121" s="17">
        <v>0</v>
      </c>
      <c r="T121" s="17">
        <v>0.37707823896530501</v>
      </c>
      <c r="U121" s="17">
        <v>0.14762923945106199</v>
      </c>
      <c r="V121" s="17">
        <v>0.229538522305413</v>
      </c>
      <c r="W121" s="17">
        <v>0.25823996148589601</v>
      </c>
      <c r="X121" s="17">
        <v>0.17256625400414</v>
      </c>
      <c r="Y121" s="17">
        <v>0.24935851089772301</v>
      </c>
      <c r="Z121" s="17">
        <v>0.23069224873807501</v>
      </c>
      <c r="AA121" s="17">
        <v>0.22457545091540301</v>
      </c>
      <c r="AB121" s="17">
        <v>0.23377554314278401</v>
      </c>
      <c r="AC121" s="17">
        <v>0.26291624129637697</v>
      </c>
      <c r="AD121" s="17">
        <v>0.30841650965844603</v>
      </c>
      <c r="AE121" s="17"/>
      <c r="AF121" s="17">
        <v>0.13047043534841901</v>
      </c>
      <c r="AG121" s="17">
        <v>0.29047168563061598</v>
      </c>
    </row>
    <row r="122" spans="2:33" x14ac:dyDescent="0.5">
      <c r="B122" t="s">
        <v>77</v>
      </c>
      <c r="C122" s="17">
        <v>1.5169563871295399E-2</v>
      </c>
      <c r="D122" s="17">
        <v>1.3495674690061099E-2</v>
      </c>
      <c r="E122" s="17">
        <v>1.68002047682656E-2</v>
      </c>
      <c r="F122" s="17"/>
      <c r="G122" s="17">
        <v>1.9510384681437998E-2</v>
      </c>
      <c r="H122" s="17">
        <v>9.5087911824754401E-3</v>
      </c>
      <c r="I122" s="17">
        <v>1.5517440372615999E-2</v>
      </c>
      <c r="J122" s="17">
        <v>1.7102291929493901E-2</v>
      </c>
      <c r="K122" s="17">
        <v>3.0148672665803702E-2</v>
      </c>
      <c r="L122" s="17">
        <v>4.6856849041774897E-3</v>
      </c>
      <c r="M122" s="17"/>
      <c r="N122" s="17">
        <v>1.10858313838979E-2</v>
      </c>
      <c r="O122" s="17">
        <v>0</v>
      </c>
      <c r="P122" s="17">
        <v>0</v>
      </c>
      <c r="Q122" s="17">
        <v>0</v>
      </c>
      <c r="R122" s="17">
        <v>0</v>
      </c>
      <c r="S122" s="17">
        <v>0</v>
      </c>
      <c r="T122" s="17">
        <v>0</v>
      </c>
      <c r="U122" s="17">
        <v>0</v>
      </c>
      <c r="V122" s="17">
        <v>1.4713827164601101E-2</v>
      </c>
      <c r="W122" s="17">
        <v>0</v>
      </c>
      <c r="X122" s="17">
        <v>0</v>
      </c>
      <c r="Y122" s="17">
        <v>1.1953394290757299E-2</v>
      </c>
      <c r="Z122" s="17">
        <v>4.85252847593955E-2</v>
      </c>
      <c r="AA122" s="17">
        <v>0</v>
      </c>
      <c r="AB122" s="17">
        <v>1.56143995147033E-2</v>
      </c>
      <c r="AC122" s="17">
        <v>2.8092388852661701E-2</v>
      </c>
      <c r="AD122" s="17">
        <v>6.2731636585667896E-2</v>
      </c>
      <c r="AE122" s="17"/>
      <c r="AF122" s="17">
        <v>9.1836747675694795E-3</v>
      </c>
      <c r="AG122" s="17">
        <v>1.9114136592037301E-2</v>
      </c>
    </row>
    <row r="123" spans="2:33" x14ac:dyDescent="0.5">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row>
    <row r="124" spans="2:33" x14ac:dyDescent="0.5">
      <c r="B124" s="6" t="s">
        <v>133</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row>
    <row r="125" spans="2:33" x14ac:dyDescent="0.5">
      <c r="B125" s="24" t="s">
        <v>58</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row>
    <row r="126" spans="2:33" x14ac:dyDescent="0.5">
      <c r="B126" t="s">
        <v>119</v>
      </c>
      <c r="C126" s="17">
        <v>0.82118304448540602</v>
      </c>
      <c r="D126" s="17">
        <v>0.78356388077194805</v>
      </c>
      <c r="E126" s="17">
        <v>0.85581741201303996</v>
      </c>
      <c r="F126" s="17"/>
      <c r="G126" s="17">
        <v>0.90418265426217104</v>
      </c>
      <c r="H126" s="17">
        <v>0.89578288861785005</v>
      </c>
      <c r="I126" s="17">
        <v>0.84464612126740801</v>
      </c>
      <c r="J126" s="17">
        <v>0.82652512917222198</v>
      </c>
      <c r="K126" s="17">
        <v>0.79013541899774098</v>
      </c>
      <c r="L126" s="17">
        <v>0.74828358422187802</v>
      </c>
      <c r="M126" s="17"/>
      <c r="N126" s="17">
        <v>0.797667344840985</v>
      </c>
      <c r="O126" s="17">
        <v>0.77841663260109495</v>
      </c>
      <c r="P126" s="17">
        <v>0.56317911535068699</v>
      </c>
      <c r="Q126" s="17">
        <v>0.75777767779237903</v>
      </c>
      <c r="R126" s="17">
        <v>0.79938037954643804</v>
      </c>
      <c r="S126" s="17">
        <v>0.66429259743002</v>
      </c>
      <c r="T126" s="17">
        <v>0.79861609263900002</v>
      </c>
      <c r="U126" s="17">
        <v>0.83146967402740302</v>
      </c>
      <c r="V126" s="17">
        <v>0.85855979555791295</v>
      </c>
      <c r="W126" s="17">
        <v>0.89806692559747103</v>
      </c>
      <c r="X126" s="17">
        <v>0.93295502793719998</v>
      </c>
      <c r="Y126" s="17">
        <v>0.80113179080098296</v>
      </c>
      <c r="Z126" s="17">
        <v>0.85270303375501899</v>
      </c>
      <c r="AA126" s="17">
        <v>0.76026141261296398</v>
      </c>
      <c r="AB126" s="17">
        <v>0.85200360584011803</v>
      </c>
      <c r="AC126" s="17">
        <v>0.72677489231907799</v>
      </c>
      <c r="AD126" s="17">
        <v>0.84016437874403804</v>
      </c>
      <c r="AE126" s="17"/>
      <c r="AF126" s="17">
        <v>0.84620196601657804</v>
      </c>
      <c r="AG126" s="17">
        <v>0.80469611102170202</v>
      </c>
    </row>
    <row r="127" spans="2:33" x14ac:dyDescent="0.5">
      <c r="B127" t="s">
        <v>120</v>
      </c>
      <c r="C127" s="17">
        <v>0.70869057568242599</v>
      </c>
      <c r="D127" s="17">
        <v>0.74813429517711405</v>
      </c>
      <c r="E127" s="17">
        <v>0.67439490685787895</v>
      </c>
      <c r="F127" s="17"/>
      <c r="G127" s="17">
        <v>0.48080133055605501</v>
      </c>
      <c r="H127" s="17">
        <v>0.74102679105278102</v>
      </c>
      <c r="I127" s="17">
        <v>0.67368257425821498</v>
      </c>
      <c r="J127" s="17">
        <v>0.72115933596742898</v>
      </c>
      <c r="K127" s="17">
        <v>0.76029910104185205</v>
      </c>
      <c r="L127" s="17">
        <v>0.75485722998364002</v>
      </c>
      <c r="M127" s="17"/>
      <c r="N127" s="17">
        <v>0.70768317189847796</v>
      </c>
      <c r="O127" s="17">
        <v>0.736092021014778</v>
      </c>
      <c r="P127" s="17">
        <v>0.479508121524719</v>
      </c>
      <c r="Q127" s="17">
        <v>0.72602932352365801</v>
      </c>
      <c r="R127" s="17">
        <v>0.606902515037547</v>
      </c>
      <c r="S127" s="17">
        <v>0.431857723839011</v>
      </c>
      <c r="T127" s="17">
        <v>0.7334010102938</v>
      </c>
      <c r="U127" s="17">
        <v>0.73389148396821502</v>
      </c>
      <c r="V127" s="17">
        <v>0.75163601511512701</v>
      </c>
      <c r="W127" s="17">
        <v>0.70638274468458295</v>
      </c>
      <c r="X127" s="17">
        <v>0.69200640354033605</v>
      </c>
      <c r="Y127" s="17">
        <v>0.76016503098030597</v>
      </c>
      <c r="Z127" s="17">
        <v>0.72211016529391503</v>
      </c>
      <c r="AA127" s="17">
        <v>0.70439425430904401</v>
      </c>
      <c r="AB127" s="17">
        <v>0.694368263854654</v>
      </c>
      <c r="AC127" s="17">
        <v>0.57411260405507902</v>
      </c>
      <c r="AD127" s="17">
        <v>0.63826463709661896</v>
      </c>
      <c r="AE127" s="17"/>
      <c r="AF127" s="17">
        <v>0.77788882160168804</v>
      </c>
      <c r="AG127" s="17">
        <v>0.66309041362689902</v>
      </c>
    </row>
    <row r="128" spans="2:33" x14ac:dyDescent="0.5">
      <c r="B128" t="s">
        <v>121</v>
      </c>
      <c r="C128" s="17">
        <v>0.70515923693369098</v>
      </c>
      <c r="D128" s="17">
        <v>0.72574951520982001</v>
      </c>
      <c r="E128" s="17">
        <v>0.68855452090539204</v>
      </c>
      <c r="F128" s="17"/>
      <c r="G128" s="17">
        <v>0.52797553655588503</v>
      </c>
      <c r="H128" s="17">
        <v>0.70154548636654002</v>
      </c>
      <c r="I128" s="17">
        <v>0.73779393856783904</v>
      </c>
      <c r="J128" s="17">
        <v>0.69494056785413405</v>
      </c>
      <c r="K128" s="17">
        <v>0.76302729326869501</v>
      </c>
      <c r="L128" s="17">
        <v>0.71599138715604804</v>
      </c>
      <c r="M128" s="17"/>
      <c r="N128" s="17">
        <v>0.76918016700779701</v>
      </c>
      <c r="O128" s="17">
        <v>0.64104468543804205</v>
      </c>
      <c r="P128" s="17">
        <v>0.27014164285197301</v>
      </c>
      <c r="Q128" s="17">
        <v>0.65212150881220499</v>
      </c>
      <c r="R128" s="17">
        <v>0.55176510325286998</v>
      </c>
      <c r="S128" s="17">
        <v>1</v>
      </c>
      <c r="T128" s="17">
        <v>0.72523479618739295</v>
      </c>
      <c r="U128" s="17">
        <v>0.78046220198562499</v>
      </c>
      <c r="V128" s="17">
        <v>0.76831642815643597</v>
      </c>
      <c r="W128" s="17">
        <v>0.70437966567875898</v>
      </c>
      <c r="X128" s="17">
        <v>0.68446896448721295</v>
      </c>
      <c r="Y128" s="17">
        <v>0.70139030173626304</v>
      </c>
      <c r="Z128" s="17">
        <v>0.69842593927982999</v>
      </c>
      <c r="AA128" s="17">
        <v>0.68992712600411499</v>
      </c>
      <c r="AB128" s="17">
        <v>0.67596096804844097</v>
      </c>
      <c r="AC128" s="17">
        <v>0.70119828555336206</v>
      </c>
      <c r="AD128" s="17">
        <v>0.668607418464221</v>
      </c>
      <c r="AE128" s="17"/>
      <c r="AF128" s="17">
        <v>0.77600518364486604</v>
      </c>
      <c r="AG128" s="17">
        <v>0.65847327534477795</v>
      </c>
    </row>
    <row r="129" spans="2:33" x14ac:dyDescent="0.5">
      <c r="B129" t="s">
        <v>122</v>
      </c>
      <c r="C129" s="17">
        <v>0.66823504563285596</v>
      </c>
      <c r="D129" s="17">
        <v>0.66491156399596496</v>
      </c>
      <c r="E129" s="17">
        <v>0.67394393374710304</v>
      </c>
      <c r="F129" s="17"/>
      <c r="G129" s="17">
        <v>0.60714367009094194</v>
      </c>
      <c r="H129" s="17">
        <v>0.71940831008970096</v>
      </c>
      <c r="I129" s="17">
        <v>0.72028671741531103</v>
      </c>
      <c r="J129" s="17">
        <v>0.70233704741790304</v>
      </c>
      <c r="K129" s="17">
        <v>0.674537933732132</v>
      </c>
      <c r="L129" s="17">
        <v>0.59061591772643696</v>
      </c>
      <c r="M129" s="17"/>
      <c r="N129" s="17">
        <v>0.56954012438728296</v>
      </c>
      <c r="O129" s="17">
        <v>0.69634595524738696</v>
      </c>
      <c r="P129" s="17">
        <v>0.57574423847027301</v>
      </c>
      <c r="Q129" s="17">
        <v>0.68464255933584195</v>
      </c>
      <c r="R129" s="17">
        <v>0.606902515037547</v>
      </c>
      <c r="S129" s="17">
        <v>0.76756512640899199</v>
      </c>
      <c r="T129" s="17">
        <v>0.65237245181290504</v>
      </c>
      <c r="U129" s="17">
        <v>0.73650731512293199</v>
      </c>
      <c r="V129" s="17">
        <v>0.68612346953215597</v>
      </c>
      <c r="W129" s="17">
        <v>0.77266798602341102</v>
      </c>
      <c r="X129" s="17">
        <v>0.74636036559062502</v>
      </c>
      <c r="Y129" s="17">
        <v>0.65835968570900605</v>
      </c>
      <c r="Z129" s="17">
        <v>0.64319949637444995</v>
      </c>
      <c r="AA129" s="17">
        <v>0.59601486604296805</v>
      </c>
      <c r="AB129" s="17">
        <v>0.69694940126214799</v>
      </c>
      <c r="AC129" s="17">
        <v>0.48527126734091602</v>
      </c>
      <c r="AD129" s="17">
        <v>0.59614663684459701</v>
      </c>
      <c r="AE129" s="17"/>
      <c r="AF129" s="17">
        <v>0.75753016824229602</v>
      </c>
      <c r="AG129" s="17">
        <v>0.60939147224936996</v>
      </c>
    </row>
    <row r="130" spans="2:33" x14ac:dyDescent="0.5">
      <c r="B130" t="s">
        <v>123</v>
      </c>
      <c r="C130" s="17">
        <v>0.617942393643513</v>
      </c>
      <c r="D130" s="17">
        <v>0.61593155108973097</v>
      </c>
      <c r="E130" s="17">
        <v>0.62222385505436695</v>
      </c>
      <c r="F130" s="17"/>
      <c r="G130" s="17">
        <v>0.64916866769044002</v>
      </c>
      <c r="H130" s="17">
        <v>0.57154234810110105</v>
      </c>
      <c r="I130" s="17">
        <v>0.55288889790278395</v>
      </c>
      <c r="J130" s="17">
        <v>0.61727235414217496</v>
      </c>
      <c r="K130" s="17">
        <v>0.66329059232126997</v>
      </c>
      <c r="L130" s="17">
        <v>0.65118537360559103</v>
      </c>
      <c r="M130" s="17"/>
      <c r="N130" s="17">
        <v>0.66055417985717202</v>
      </c>
      <c r="O130" s="17">
        <v>0.377066666206888</v>
      </c>
      <c r="P130" s="17">
        <v>0.41271542931696897</v>
      </c>
      <c r="Q130" s="17">
        <v>0.56085763115744702</v>
      </c>
      <c r="R130" s="17">
        <v>0.53451192078760501</v>
      </c>
      <c r="S130" s="17">
        <v>0.14079258026344399</v>
      </c>
      <c r="T130" s="17">
        <v>0.68342333842688197</v>
      </c>
      <c r="U130" s="17">
        <v>0.732979852478162</v>
      </c>
      <c r="V130" s="17">
        <v>0.67662338886408102</v>
      </c>
      <c r="W130" s="17">
        <v>0.70509302353348602</v>
      </c>
      <c r="X130" s="17">
        <v>0.64249137950118596</v>
      </c>
      <c r="Y130" s="17">
        <v>0.64175029276571105</v>
      </c>
      <c r="Z130" s="17">
        <v>0.60241827316166396</v>
      </c>
      <c r="AA130" s="17">
        <v>0.49453395587536098</v>
      </c>
      <c r="AB130" s="17">
        <v>0.57358898304326</v>
      </c>
      <c r="AC130" s="17">
        <v>0.70775531619860999</v>
      </c>
      <c r="AD130" s="17">
        <v>0.48398981335812602</v>
      </c>
      <c r="AE130" s="17"/>
      <c r="AF130" s="17">
        <v>0.63725382461172997</v>
      </c>
      <c r="AG130" s="17">
        <v>0.60521657422458897</v>
      </c>
    </row>
    <row r="131" spans="2:33" x14ac:dyDescent="0.5">
      <c r="B131" t="s">
        <v>124</v>
      </c>
      <c r="C131" s="17">
        <v>0.61294625216516996</v>
      </c>
      <c r="D131" s="17">
        <v>0.63791403659701096</v>
      </c>
      <c r="E131" s="17">
        <v>0.59187364874715997</v>
      </c>
      <c r="F131" s="17"/>
      <c r="G131" s="17">
        <v>0.62279256641574998</v>
      </c>
      <c r="H131" s="17">
        <v>0.69854910198795395</v>
      </c>
      <c r="I131" s="17">
        <v>0.596656121180695</v>
      </c>
      <c r="J131" s="17">
        <v>0.63320874840990404</v>
      </c>
      <c r="K131" s="17">
        <v>0.58984642409158095</v>
      </c>
      <c r="L131" s="17">
        <v>0.573078192041374</v>
      </c>
      <c r="M131" s="17"/>
      <c r="N131" s="17">
        <v>0.66617053407218996</v>
      </c>
      <c r="O131" s="17">
        <v>0.568881752228657</v>
      </c>
      <c r="P131" s="17">
        <v>0.571299213254017</v>
      </c>
      <c r="Q131" s="17">
        <v>0.60101139963908001</v>
      </c>
      <c r="R131" s="17">
        <v>0.27463295734027698</v>
      </c>
      <c r="S131" s="17">
        <v>0.64415584901522005</v>
      </c>
      <c r="T131" s="17">
        <v>0.61095994715548896</v>
      </c>
      <c r="U131" s="17">
        <v>0.69757858998615196</v>
      </c>
      <c r="V131" s="17">
        <v>0.66504020221774196</v>
      </c>
      <c r="W131" s="17">
        <v>0.64679172292807896</v>
      </c>
      <c r="X131" s="17">
        <v>0.74737765905834297</v>
      </c>
      <c r="Y131" s="17">
        <v>0.58818991625696004</v>
      </c>
      <c r="Z131" s="17">
        <v>0.68513792065363299</v>
      </c>
      <c r="AA131" s="17">
        <v>0.44791730831174997</v>
      </c>
      <c r="AB131" s="17">
        <v>0.56101490592567205</v>
      </c>
      <c r="AC131" s="17">
        <v>0.51882043744572903</v>
      </c>
      <c r="AD131" s="17">
        <v>0.54577606315034599</v>
      </c>
      <c r="AE131" s="17"/>
      <c r="AF131" s="17">
        <v>0.70586274678030703</v>
      </c>
      <c r="AG131" s="17">
        <v>0.55171627218814401</v>
      </c>
    </row>
    <row r="132" spans="2:33" x14ac:dyDescent="0.5">
      <c r="B132" t="s">
        <v>125</v>
      </c>
      <c r="C132" s="17">
        <v>0.51924274119258296</v>
      </c>
      <c r="D132" s="17">
        <v>0.52927630363035505</v>
      </c>
      <c r="E132" s="17">
        <v>0.51183146852711903</v>
      </c>
      <c r="F132" s="17"/>
      <c r="G132" s="17">
        <v>0.58860307296535397</v>
      </c>
      <c r="H132" s="17">
        <v>0.60893420713645496</v>
      </c>
      <c r="I132" s="17">
        <v>0.50793019963600605</v>
      </c>
      <c r="J132" s="17">
        <v>0.51988316295124404</v>
      </c>
      <c r="K132" s="17">
        <v>0.49256659645606798</v>
      </c>
      <c r="L132" s="17">
        <v>0.46996307318997699</v>
      </c>
      <c r="M132" s="17"/>
      <c r="N132" s="17">
        <v>0.51944186759375999</v>
      </c>
      <c r="O132" s="17">
        <v>0.38090969822111898</v>
      </c>
      <c r="P132" s="17">
        <v>0.54772593652285895</v>
      </c>
      <c r="Q132" s="17">
        <v>0.470908035482419</v>
      </c>
      <c r="R132" s="17">
        <v>0.65614836939459098</v>
      </c>
      <c r="S132" s="17">
        <v>0.626772546145547</v>
      </c>
      <c r="T132" s="17">
        <v>0.63738747173950805</v>
      </c>
      <c r="U132" s="17">
        <v>0.54621050874043997</v>
      </c>
      <c r="V132" s="17">
        <v>0.62852855893705795</v>
      </c>
      <c r="W132" s="17">
        <v>0.64848592808648298</v>
      </c>
      <c r="X132" s="17">
        <v>0.57932435077367295</v>
      </c>
      <c r="Y132" s="17">
        <v>0.53452018802495904</v>
      </c>
      <c r="Z132" s="17">
        <v>0.484168183747544</v>
      </c>
      <c r="AA132" s="17">
        <v>0.448458774851487</v>
      </c>
      <c r="AB132" s="17">
        <v>0.43786863295990802</v>
      </c>
      <c r="AC132" s="17">
        <v>0.472382479699338</v>
      </c>
      <c r="AD132" s="17">
        <v>0.57036915997320203</v>
      </c>
      <c r="AE132" s="17"/>
      <c r="AF132" s="17">
        <v>0.63823383666406497</v>
      </c>
      <c r="AG132" s="17">
        <v>0.44083015768584</v>
      </c>
    </row>
    <row r="133" spans="2:33" x14ac:dyDescent="0.5">
      <c r="B133" t="s">
        <v>126</v>
      </c>
      <c r="C133" s="17">
        <v>0.50081642889309397</v>
      </c>
      <c r="D133" s="17">
        <v>0.53704977473720295</v>
      </c>
      <c r="E133" s="17">
        <v>0.46715184572806201</v>
      </c>
      <c r="F133" s="17"/>
      <c r="G133" s="17">
        <v>0.56287900540632096</v>
      </c>
      <c r="H133" s="17">
        <v>0.69192359663982295</v>
      </c>
      <c r="I133" s="17">
        <v>0.59336078898924305</v>
      </c>
      <c r="J133" s="17">
        <v>0.55148166846504698</v>
      </c>
      <c r="K133" s="17">
        <v>0.43323695288819503</v>
      </c>
      <c r="L133" s="17">
        <v>0.30637187034706098</v>
      </c>
      <c r="M133" s="17"/>
      <c r="N133" s="17">
        <v>0.51329312097011404</v>
      </c>
      <c r="O133" s="17">
        <v>0.44220045330303798</v>
      </c>
      <c r="P133" s="17">
        <v>0.56163329810540197</v>
      </c>
      <c r="Q133" s="17">
        <v>0.33964294358071601</v>
      </c>
      <c r="R133" s="17">
        <v>0.22636184286414801</v>
      </c>
      <c r="S133" s="17">
        <v>0.76756512640899199</v>
      </c>
      <c r="T133" s="17">
        <v>0.50726139246236901</v>
      </c>
      <c r="U133" s="17">
        <v>0.57477139236066799</v>
      </c>
      <c r="V133" s="17">
        <v>0.43743903050539301</v>
      </c>
      <c r="W133" s="17">
        <v>0.519913104191154</v>
      </c>
      <c r="X133" s="17">
        <v>0.57015400481071898</v>
      </c>
      <c r="Y133" s="17">
        <v>0.50770529365940398</v>
      </c>
      <c r="Z133" s="17">
        <v>0.49351587412096598</v>
      </c>
      <c r="AA133" s="17">
        <v>0.397095811472572</v>
      </c>
      <c r="AB133" s="17">
        <v>0.53124137905614599</v>
      </c>
      <c r="AC133" s="17">
        <v>0.45633222554113101</v>
      </c>
      <c r="AD133" s="17">
        <v>0.462914802542224</v>
      </c>
      <c r="AE133" s="17"/>
      <c r="AF133" s="17">
        <v>0.60504116584445999</v>
      </c>
      <c r="AG133" s="17">
        <v>0.43213455940290202</v>
      </c>
    </row>
    <row r="134" spans="2:33" x14ac:dyDescent="0.5">
      <c r="B134" t="s">
        <v>127</v>
      </c>
      <c r="C134" s="17">
        <v>0.48902890954135703</v>
      </c>
      <c r="D134" s="17">
        <v>0.506286949030617</v>
      </c>
      <c r="E134" s="17">
        <v>0.473137744331875</v>
      </c>
      <c r="F134" s="17"/>
      <c r="G134" s="17">
        <v>0.67464295032758004</v>
      </c>
      <c r="H134" s="17">
        <v>0.75454472769043801</v>
      </c>
      <c r="I134" s="17">
        <v>0.56925521135922696</v>
      </c>
      <c r="J134" s="17">
        <v>0.53657559134840305</v>
      </c>
      <c r="K134" s="17">
        <v>0.36874027378575802</v>
      </c>
      <c r="L134" s="17">
        <v>0.25566943112915202</v>
      </c>
      <c r="M134" s="17"/>
      <c r="N134" s="17">
        <v>0.465299570732296</v>
      </c>
      <c r="O134" s="17">
        <v>0.380273595639327</v>
      </c>
      <c r="P134" s="17">
        <v>0.67382267235832105</v>
      </c>
      <c r="Q134" s="17">
        <v>0.44232563024742</v>
      </c>
      <c r="R134" s="17">
        <v>0.19500178273784399</v>
      </c>
      <c r="S134" s="17">
        <v>0.431857723839011</v>
      </c>
      <c r="T134" s="17">
        <v>0.46834466345103098</v>
      </c>
      <c r="U134" s="17">
        <v>0.60021728225842497</v>
      </c>
      <c r="V134" s="17">
        <v>0.459532245408175</v>
      </c>
      <c r="W134" s="17">
        <v>0.52389157493570504</v>
      </c>
      <c r="X134" s="17">
        <v>0.64168203906463295</v>
      </c>
      <c r="Y134" s="17">
        <v>0.45843111071787102</v>
      </c>
      <c r="Z134" s="17">
        <v>0.495930498721603</v>
      </c>
      <c r="AA134" s="17">
        <v>0.46593838314671499</v>
      </c>
      <c r="AB134" s="17">
        <v>0.51468420517343805</v>
      </c>
      <c r="AC134" s="17">
        <v>0.40433401154908699</v>
      </c>
      <c r="AD134" s="17">
        <v>0.33835879260485802</v>
      </c>
      <c r="AE134" s="17"/>
      <c r="AF134" s="17">
        <v>0.60909700230837904</v>
      </c>
      <c r="AG134" s="17">
        <v>0.40990660788269401</v>
      </c>
    </row>
    <row r="135" spans="2:33" x14ac:dyDescent="0.5">
      <c r="B135" t="s">
        <v>128</v>
      </c>
      <c r="C135" s="17">
        <v>0.384760535145517</v>
      </c>
      <c r="D135" s="17">
        <v>0.40977210112210199</v>
      </c>
      <c r="E135" s="17">
        <v>0.36118448834057498</v>
      </c>
      <c r="F135" s="17"/>
      <c r="G135" s="17">
        <v>0.47397427865288999</v>
      </c>
      <c r="H135" s="17">
        <v>0.57164066985754103</v>
      </c>
      <c r="I135" s="17">
        <v>0.42308003534063399</v>
      </c>
      <c r="J135" s="17">
        <v>0.43509352852715499</v>
      </c>
      <c r="K135" s="17">
        <v>0.35292454652677002</v>
      </c>
      <c r="L135" s="17">
        <v>0.199554715158094</v>
      </c>
      <c r="M135" s="17"/>
      <c r="N135" s="17">
        <v>0.34025411780999498</v>
      </c>
      <c r="O135" s="17">
        <v>0.215048926336773</v>
      </c>
      <c r="P135" s="17">
        <v>0.42451725639563898</v>
      </c>
      <c r="Q135" s="17">
        <v>0.46298436218838801</v>
      </c>
      <c r="R135" s="17">
        <v>0.35361612918685298</v>
      </c>
      <c r="S135" s="17">
        <v>0.123409277393771</v>
      </c>
      <c r="T135" s="17">
        <v>0.39321561648951298</v>
      </c>
      <c r="U135" s="17">
        <v>0.436102655836416</v>
      </c>
      <c r="V135" s="17">
        <v>0.50097618588264203</v>
      </c>
      <c r="W135" s="17">
        <v>0.39480991943537402</v>
      </c>
      <c r="X135" s="17">
        <v>0.61689892479578401</v>
      </c>
      <c r="Y135" s="17">
        <v>0.31414375385026599</v>
      </c>
      <c r="Z135" s="17">
        <v>0.41150019523157899</v>
      </c>
      <c r="AA135" s="17">
        <v>0.23579019049827701</v>
      </c>
      <c r="AB135" s="17">
        <v>0.38425407706942499</v>
      </c>
      <c r="AC135" s="17">
        <v>0.33326895975720799</v>
      </c>
      <c r="AD135" s="17">
        <v>0.379714249614791</v>
      </c>
      <c r="AE135" s="17"/>
      <c r="AF135" s="17">
        <v>0.44296743923837201</v>
      </c>
      <c r="AG135" s="17">
        <v>0.346403431954179</v>
      </c>
    </row>
    <row r="136" spans="2:33" x14ac:dyDescent="0.5">
      <c r="B136" t="s">
        <v>129</v>
      </c>
      <c r="C136" s="17">
        <v>0.35509737510606199</v>
      </c>
      <c r="D136" s="17">
        <v>0.421026705048268</v>
      </c>
      <c r="E136" s="17">
        <v>0.29456058125823797</v>
      </c>
      <c r="F136" s="17"/>
      <c r="G136" s="17">
        <v>0.30624487150103402</v>
      </c>
      <c r="H136" s="17">
        <v>0.45846350169799099</v>
      </c>
      <c r="I136" s="17">
        <v>0.41550367727009702</v>
      </c>
      <c r="J136" s="17">
        <v>0.39993807861764902</v>
      </c>
      <c r="K136" s="17">
        <v>0.349352295085335</v>
      </c>
      <c r="L136" s="17">
        <v>0.23700509398417099</v>
      </c>
      <c r="M136" s="17"/>
      <c r="N136" s="17">
        <v>0.33191857058908097</v>
      </c>
      <c r="O136" s="17">
        <v>0.43770441897769002</v>
      </c>
      <c r="P136" s="17">
        <v>0.419059511640406</v>
      </c>
      <c r="Q136" s="17">
        <v>0.26542568014490697</v>
      </c>
      <c r="R136" s="17">
        <v>0.521379783007482</v>
      </c>
      <c r="S136" s="17">
        <v>0.431857723839011</v>
      </c>
      <c r="T136" s="17">
        <v>0.36680460893610001</v>
      </c>
      <c r="U136" s="17">
        <v>0.45653856801784298</v>
      </c>
      <c r="V136" s="17">
        <v>0.45464977774877102</v>
      </c>
      <c r="W136" s="17">
        <v>0.46723643188546699</v>
      </c>
      <c r="X136" s="17">
        <v>0.48887918139278402</v>
      </c>
      <c r="Y136" s="17">
        <v>0.40982468632389801</v>
      </c>
      <c r="Z136" s="17">
        <v>0.31116958231549402</v>
      </c>
      <c r="AA136" s="17">
        <v>0.23316511780584601</v>
      </c>
      <c r="AB136" s="17">
        <v>0.25953176705382403</v>
      </c>
      <c r="AC136" s="17">
        <v>0.114198141030282</v>
      </c>
      <c r="AD136" s="17">
        <v>0.283358964389131</v>
      </c>
      <c r="AE136" s="17"/>
      <c r="AF136" s="17">
        <v>0.51731652770443903</v>
      </c>
      <c r="AG136" s="17">
        <v>0.24819842775952</v>
      </c>
    </row>
    <row r="137" spans="2:33" x14ac:dyDescent="0.5">
      <c r="B137" t="s">
        <v>130</v>
      </c>
      <c r="C137" s="17">
        <v>0.31971453286895901</v>
      </c>
      <c r="D137" s="17">
        <v>0.32335160816548397</v>
      </c>
      <c r="E137" s="17">
        <v>0.317537258536848</v>
      </c>
      <c r="F137" s="17"/>
      <c r="G137" s="17">
        <v>0.49184960593865101</v>
      </c>
      <c r="H137" s="17">
        <v>0.40701121767394699</v>
      </c>
      <c r="I137" s="17">
        <v>0.326148054068715</v>
      </c>
      <c r="J137" s="17">
        <v>0.318094267332867</v>
      </c>
      <c r="K137" s="17">
        <v>0.264064250411148</v>
      </c>
      <c r="L137" s="17">
        <v>0.24247972148427299</v>
      </c>
      <c r="M137" s="17"/>
      <c r="N137" s="17">
        <v>0.38417698613374202</v>
      </c>
      <c r="O137" s="17">
        <v>0.127074010447571</v>
      </c>
      <c r="P137" s="17">
        <v>0.42123378043443699</v>
      </c>
      <c r="Q137" s="17">
        <v>0.23535551803735699</v>
      </c>
      <c r="R137" s="17">
        <v>0.15137376609651801</v>
      </c>
      <c r="S137" s="17">
        <v>0.54088332003624795</v>
      </c>
      <c r="T137" s="17">
        <v>0.3218592223374</v>
      </c>
      <c r="U137" s="17">
        <v>0.41600893944178402</v>
      </c>
      <c r="V137" s="17">
        <v>0.34315976805784598</v>
      </c>
      <c r="W137" s="17">
        <v>0.45305121511310897</v>
      </c>
      <c r="X137" s="17">
        <v>0.279661098312253</v>
      </c>
      <c r="Y137" s="17">
        <v>0.31763917158685401</v>
      </c>
      <c r="Z137" s="17">
        <v>0.27960993665029099</v>
      </c>
      <c r="AA137" s="17">
        <v>0.30250869388254897</v>
      </c>
      <c r="AB137" s="17">
        <v>0.299826721545079</v>
      </c>
      <c r="AC137" s="17">
        <v>0.24600490313782999</v>
      </c>
      <c r="AD137" s="17">
        <v>0.226113055558915</v>
      </c>
      <c r="AE137" s="17"/>
      <c r="AF137" s="17">
        <v>0.40130267240380801</v>
      </c>
      <c r="AG137" s="17">
        <v>0.265949696272682</v>
      </c>
    </row>
    <row r="138" spans="2:33" x14ac:dyDescent="0.5">
      <c r="B138" t="s">
        <v>131</v>
      </c>
      <c r="C138" s="17">
        <v>7.8741350790927894E-2</v>
      </c>
      <c r="D138" s="17">
        <v>0.109668307988699</v>
      </c>
      <c r="E138" s="17">
        <v>5.0003838464196301E-2</v>
      </c>
      <c r="F138" s="17"/>
      <c r="G138" s="17">
        <v>8.4632273881472E-2</v>
      </c>
      <c r="H138" s="17">
        <v>0.18930650238144101</v>
      </c>
      <c r="I138" s="17">
        <v>7.4034217761349302E-2</v>
      </c>
      <c r="J138" s="17">
        <v>8.2721450044083905E-2</v>
      </c>
      <c r="K138" s="17">
        <v>5.3247590621666299E-2</v>
      </c>
      <c r="L138" s="17">
        <v>3.24495260942856E-2</v>
      </c>
      <c r="M138" s="17"/>
      <c r="N138" s="17">
        <v>0.11008689619109201</v>
      </c>
      <c r="O138" s="17">
        <v>0.10194303311227899</v>
      </c>
      <c r="P138" s="17">
        <v>7.6610691660761399E-2</v>
      </c>
      <c r="Q138" s="17">
        <v>3.6429100186039599E-2</v>
      </c>
      <c r="R138" s="17">
        <v>0</v>
      </c>
      <c r="S138" s="17">
        <v>0.29106514357556701</v>
      </c>
      <c r="T138" s="17">
        <v>7.5598899611328693E-2</v>
      </c>
      <c r="U138" s="17">
        <v>8.8941813758614596E-2</v>
      </c>
      <c r="V138" s="17">
        <v>5.0048801082376797E-2</v>
      </c>
      <c r="W138" s="17">
        <v>0.16402603624224199</v>
      </c>
      <c r="X138" s="17">
        <v>4.0173046518048802E-2</v>
      </c>
      <c r="Y138" s="17">
        <v>8.0094172922424198E-2</v>
      </c>
      <c r="Z138" s="17">
        <v>6.9854992226458704E-2</v>
      </c>
      <c r="AA138" s="17">
        <v>0</v>
      </c>
      <c r="AB138" s="17">
        <v>6.9243588693015806E-2</v>
      </c>
      <c r="AC138" s="17">
        <v>3.3881111576930301E-2</v>
      </c>
      <c r="AD138" s="17">
        <v>0.13340102643282301</v>
      </c>
      <c r="AE138" s="17"/>
      <c r="AF138" s="17">
        <v>0.10840304435723599</v>
      </c>
      <c r="AG138" s="17">
        <v>5.9194929989407098E-2</v>
      </c>
    </row>
    <row r="139" spans="2:33" x14ac:dyDescent="0.5">
      <c r="B139" t="s">
        <v>132</v>
      </c>
      <c r="C139" s="17">
        <v>4.1490326593251997E-2</v>
      </c>
      <c r="D139" s="17">
        <v>5.6448481795834997E-2</v>
      </c>
      <c r="E139" s="17">
        <v>2.7604311452812599E-2</v>
      </c>
      <c r="F139" s="17"/>
      <c r="G139" s="17">
        <v>7.6212742336349101E-2</v>
      </c>
      <c r="H139" s="17">
        <v>9.2733256677285894E-2</v>
      </c>
      <c r="I139" s="17">
        <v>7.1319439830763998E-2</v>
      </c>
      <c r="J139" s="17">
        <v>3.2679047235393902E-2</v>
      </c>
      <c r="K139" s="17">
        <v>1.48926971407621E-2</v>
      </c>
      <c r="L139" s="17">
        <v>2.9321337891151898E-3</v>
      </c>
      <c r="M139" s="17"/>
      <c r="N139" s="17">
        <v>3.05412623918359E-2</v>
      </c>
      <c r="O139" s="17">
        <v>0</v>
      </c>
      <c r="P139" s="17">
        <v>0</v>
      </c>
      <c r="Q139" s="17">
        <v>1.38191906171079E-2</v>
      </c>
      <c r="R139" s="17">
        <v>0</v>
      </c>
      <c r="S139" s="17">
        <v>0</v>
      </c>
      <c r="T139" s="17">
        <v>2.3215940086944501E-2</v>
      </c>
      <c r="U139" s="17">
        <v>4.7917536033833197E-2</v>
      </c>
      <c r="V139" s="17">
        <v>4.1755012899151497E-2</v>
      </c>
      <c r="W139" s="17">
        <v>9.0842572127078094E-2</v>
      </c>
      <c r="X139" s="17">
        <v>0</v>
      </c>
      <c r="Y139" s="17">
        <v>3.6437662659995401E-2</v>
      </c>
      <c r="Z139" s="17">
        <v>4.9872715494839098E-2</v>
      </c>
      <c r="AA139" s="17">
        <v>6.6632041680469906E-2</v>
      </c>
      <c r="AB139" s="17">
        <v>3.93636928983409E-2</v>
      </c>
      <c r="AC139" s="17">
        <v>6.1973500429592002E-2</v>
      </c>
      <c r="AD139" s="17">
        <v>7.6286475801807502E-2</v>
      </c>
      <c r="AE139" s="17"/>
      <c r="AF139" s="17">
        <v>6.9690624657395103E-2</v>
      </c>
      <c r="AG139" s="17">
        <v>2.2906934129236799E-2</v>
      </c>
    </row>
    <row r="140" spans="2:33" x14ac:dyDescent="0.5">
      <c r="B140" t="s">
        <v>56</v>
      </c>
      <c r="C140" s="17">
        <v>7.9675715878051306E-3</v>
      </c>
      <c r="D140" s="17">
        <v>5.4124855376703196E-3</v>
      </c>
      <c r="E140" s="17">
        <v>1.03978230127467E-2</v>
      </c>
      <c r="F140" s="17"/>
      <c r="G140" s="17">
        <v>0</v>
      </c>
      <c r="H140" s="17">
        <v>0</v>
      </c>
      <c r="I140" s="17">
        <v>7.9458977490253994E-3</v>
      </c>
      <c r="J140" s="17">
        <v>1.3457462884507601E-2</v>
      </c>
      <c r="K140" s="17">
        <v>6.0813372331186702E-3</v>
      </c>
      <c r="L140" s="17">
        <v>1.21867823463513E-2</v>
      </c>
      <c r="M140" s="17"/>
      <c r="N140" s="17">
        <v>1.72743370272282E-2</v>
      </c>
      <c r="O140" s="17">
        <v>6.5844857669363793E-2</v>
      </c>
      <c r="P140" s="17">
        <v>0.15728314077895</v>
      </c>
      <c r="Q140" s="17">
        <v>0</v>
      </c>
      <c r="R140" s="17">
        <v>0</v>
      </c>
      <c r="S140" s="17">
        <v>0</v>
      </c>
      <c r="T140" s="17">
        <v>0</v>
      </c>
      <c r="U140" s="17">
        <v>0</v>
      </c>
      <c r="V140" s="17">
        <v>2.1459225490641599E-2</v>
      </c>
      <c r="W140" s="17">
        <v>0</v>
      </c>
      <c r="X140" s="17">
        <v>6.7044972062799801E-2</v>
      </c>
      <c r="Y140" s="17">
        <v>0</v>
      </c>
      <c r="Z140" s="17">
        <v>0</v>
      </c>
      <c r="AA140" s="17">
        <v>0</v>
      </c>
      <c r="AB140" s="17">
        <v>0</v>
      </c>
      <c r="AC140" s="17">
        <v>0</v>
      </c>
      <c r="AD140" s="17">
        <v>2.19084195423088E-2</v>
      </c>
      <c r="AE140" s="17"/>
      <c r="AF140" s="17">
        <v>2.6293972353494299E-3</v>
      </c>
      <c r="AG140" s="17">
        <v>1.14853141594399E-2</v>
      </c>
    </row>
    <row r="141" spans="2:33" x14ac:dyDescent="0.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row>
    <row r="142" spans="2:33" x14ac:dyDescent="0.5">
      <c r="B142" s="6" t="s">
        <v>145</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row>
    <row r="143" spans="2:33" x14ac:dyDescent="0.5">
      <c r="B143" s="24" t="s">
        <v>58</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row>
    <row r="144" spans="2:33" x14ac:dyDescent="0.5">
      <c r="B144" t="s">
        <v>137</v>
      </c>
      <c r="C144" s="17">
        <v>0.35425417862617198</v>
      </c>
      <c r="D144" s="17">
        <v>0.35007488416094001</v>
      </c>
      <c r="E144" s="17">
        <v>0.35955075673133202</v>
      </c>
      <c r="F144" s="17"/>
      <c r="G144" s="17">
        <v>0.42316943486582298</v>
      </c>
      <c r="H144" s="17">
        <v>0.41652791613155998</v>
      </c>
      <c r="I144" s="17">
        <v>0.36939668322121</v>
      </c>
      <c r="J144" s="17">
        <v>0.37546313455804198</v>
      </c>
      <c r="K144" s="17">
        <v>0.29373738244688302</v>
      </c>
      <c r="L144" s="17">
        <v>0.30694095045029002</v>
      </c>
      <c r="M144" s="17"/>
      <c r="N144" s="17">
        <v>0.29130891280933502</v>
      </c>
      <c r="O144" s="17">
        <v>0.343794238017464</v>
      </c>
      <c r="P144" s="17">
        <v>0.35205799496357199</v>
      </c>
      <c r="Q144" s="17">
        <v>0.24382815086005299</v>
      </c>
      <c r="R144" s="17">
        <v>0.21787280291882699</v>
      </c>
      <c r="S144" s="17">
        <v>0.45911667996375199</v>
      </c>
      <c r="T144" s="17">
        <v>0.27793288138903099</v>
      </c>
      <c r="U144" s="17">
        <v>0.37455361532137998</v>
      </c>
      <c r="V144" s="17">
        <v>0.32079016953226602</v>
      </c>
      <c r="W144" s="17">
        <v>0.56251964604142801</v>
      </c>
      <c r="X144" s="17">
        <v>0.26355986157734201</v>
      </c>
      <c r="Y144" s="17">
        <v>0.400383356948044</v>
      </c>
      <c r="Z144" s="17">
        <v>0.33538657855984</v>
      </c>
      <c r="AA144" s="17">
        <v>0.531430563346038</v>
      </c>
      <c r="AB144" s="17">
        <v>0.36464393061610401</v>
      </c>
      <c r="AC144" s="17">
        <v>0.115348368614018</v>
      </c>
      <c r="AD144" s="17">
        <v>0.34098716171542098</v>
      </c>
      <c r="AE144" s="17"/>
      <c r="AF144" s="17">
        <v>0.42226525972506601</v>
      </c>
      <c r="AG144" s="17">
        <v>0.30943633276199101</v>
      </c>
    </row>
    <row r="145" spans="2:33" x14ac:dyDescent="0.5">
      <c r="B145" t="s">
        <v>138</v>
      </c>
      <c r="C145" s="17">
        <v>0.51426601164972796</v>
      </c>
      <c r="D145" s="17">
        <v>0.51077109791831898</v>
      </c>
      <c r="E145" s="17">
        <v>0.51566683212042697</v>
      </c>
      <c r="F145" s="17"/>
      <c r="G145" s="17">
        <v>0.42567523378731498</v>
      </c>
      <c r="H145" s="17">
        <v>0.45662897750560599</v>
      </c>
      <c r="I145" s="17">
        <v>0.48742361895800101</v>
      </c>
      <c r="J145" s="17">
        <v>0.46091015799496698</v>
      </c>
      <c r="K145" s="17">
        <v>0.58369373374290501</v>
      </c>
      <c r="L145" s="17">
        <v>0.59500244616473796</v>
      </c>
      <c r="M145" s="17"/>
      <c r="N145" s="17">
        <v>0.546172186429288</v>
      </c>
      <c r="O145" s="17">
        <v>0.40060084792549699</v>
      </c>
      <c r="P145" s="17">
        <v>0.50928014608137995</v>
      </c>
      <c r="Q145" s="17">
        <v>0.57490523202379795</v>
      </c>
      <c r="R145" s="17">
        <v>0.78212719708117295</v>
      </c>
      <c r="S145" s="17">
        <v>0.373227453854453</v>
      </c>
      <c r="T145" s="17">
        <v>0.59784778475899902</v>
      </c>
      <c r="U145" s="17">
        <v>0.52882480374132201</v>
      </c>
      <c r="V145" s="17">
        <v>0.52104617189321001</v>
      </c>
      <c r="W145" s="17">
        <v>0.41389501488161601</v>
      </c>
      <c r="X145" s="17">
        <v>0.60519678689872103</v>
      </c>
      <c r="Y145" s="17">
        <v>0.47550317203959602</v>
      </c>
      <c r="Z145" s="17">
        <v>0.45248234275817301</v>
      </c>
      <c r="AA145" s="17">
        <v>0.468569436653962</v>
      </c>
      <c r="AB145" s="17">
        <v>0.51570140256224495</v>
      </c>
      <c r="AC145" s="17">
        <v>0.70342237238720495</v>
      </c>
      <c r="AD145" s="17">
        <v>0.53204117324842004</v>
      </c>
      <c r="AE145" s="17"/>
      <c r="AF145" s="17">
        <v>0.47261711004705098</v>
      </c>
      <c r="AG145" s="17">
        <v>0.54171174581953097</v>
      </c>
    </row>
    <row r="146" spans="2:33" x14ac:dyDescent="0.5">
      <c r="B146" t="s">
        <v>139</v>
      </c>
      <c r="C146" s="17">
        <v>5.5385929257483202E-2</v>
      </c>
      <c r="D146" s="17">
        <v>6.15884442278379E-2</v>
      </c>
      <c r="E146" s="17">
        <v>4.9775854099969499E-2</v>
      </c>
      <c r="F146" s="17"/>
      <c r="G146" s="17">
        <v>4.3852275301478803E-2</v>
      </c>
      <c r="H146" s="17">
        <v>6.9957991863185895E-2</v>
      </c>
      <c r="I146" s="17">
        <v>4.7204453080801498E-2</v>
      </c>
      <c r="J146" s="17">
        <v>7.2898373207137698E-2</v>
      </c>
      <c r="K146" s="17">
        <v>3.8318056248608498E-2</v>
      </c>
      <c r="L146" s="17">
        <v>5.50701698082397E-2</v>
      </c>
      <c r="M146" s="17"/>
      <c r="N146" s="17">
        <v>4.4228244393755403E-2</v>
      </c>
      <c r="O146" s="17">
        <v>0.12602334656627301</v>
      </c>
      <c r="P146" s="17">
        <v>0</v>
      </c>
      <c r="Q146" s="17">
        <v>7.3658090534759704E-2</v>
      </c>
      <c r="R146" s="17">
        <v>0</v>
      </c>
      <c r="S146" s="17">
        <v>0</v>
      </c>
      <c r="T146" s="17">
        <v>0</v>
      </c>
      <c r="U146" s="17">
        <v>2.8181125619576499E-2</v>
      </c>
      <c r="V146" s="17">
        <v>3.54773477145785E-2</v>
      </c>
      <c r="W146" s="17">
        <v>2.35853390769553E-2</v>
      </c>
      <c r="X146" s="17">
        <v>6.7044972062799801E-2</v>
      </c>
      <c r="Y146" s="17">
        <v>7.0786931436654002E-2</v>
      </c>
      <c r="Z146" s="17">
        <v>9.1381591468199297E-2</v>
      </c>
      <c r="AA146" s="17">
        <v>0</v>
      </c>
      <c r="AB146" s="17">
        <v>7.0809293065122902E-2</v>
      </c>
      <c r="AC146" s="17">
        <v>0.116393482729372</v>
      </c>
      <c r="AD146" s="17">
        <v>1.41991642565085E-2</v>
      </c>
      <c r="AE146" s="17"/>
      <c r="AF146" s="17">
        <v>5.2619610625096701E-2</v>
      </c>
      <c r="AG146" s="17">
        <v>5.7208873990521998E-2</v>
      </c>
    </row>
    <row r="147" spans="2:33" x14ac:dyDescent="0.5">
      <c r="B147" t="s">
        <v>140</v>
      </c>
      <c r="C147" s="17">
        <v>5.2059993209918401E-2</v>
      </c>
      <c r="D147" s="17">
        <v>5.2379059067610201E-2</v>
      </c>
      <c r="E147" s="17">
        <v>5.1961985504373101E-2</v>
      </c>
      <c r="F147" s="17"/>
      <c r="G147" s="17">
        <v>8.0823135210230698E-2</v>
      </c>
      <c r="H147" s="17">
        <v>4.4526800567865801E-2</v>
      </c>
      <c r="I147" s="17">
        <v>5.2473197917167598E-2</v>
      </c>
      <c r="J147" s="17">
        <v>5.5509451324680999E-2</v>
      </c>
      <c r="K147" s="17">
        <v>6.9190160423688002E-2</v>
      </c>
      <c r="L147" s="17">
        <v>3.0955672470135701E-2</v>
      </c>
      <c r="M147" s="17"/>
      <c r="N147" s="17">
        <v>6.5260359026651102E-2</v>
      </c>
      <c r="O147" s="17">
        <v>6.3736709821402796E-2</v>
      </c>
      <c r="P147" s="17">
        <v>6.2051167294286502E-2</v>
      </c>
      <c r="Q147" s="17">
        <v>0.107608526581389</v>
      </c>
      <c r="R147" s="17">
        <v>0</v>
      </c>
      <c r="S147" s="17">
        <v>0.16765586618179501</v>
      </c>
      <c r="T147" s="17">
        <v>2.34366188473282E-2</v>
      </c>
      <c r="U147" s="17">
        <v>5.2900685355607199E-2</v>
      </c>
      <c r="V147" s="17">
        <v>2.0548110598061199E-2</v>
      </c>
      <c r="W147" s="17">
        <v>0</v>
      </c>
      <c r="X147" s="17">
        <v>6.4198379461137905E-2</v>
      </c>
      <c r="Y147" s="17">
        <v>4.39464721598238E-2</v>
      </c>
      <c r="Z147" s="17">
        <v>9.2595150358380798E-2</v>
      </c>
      <c r="AA147" s="17">
        <v>0</v>
      </c>
      <c r="AB147" s="17">
        <v>4.8845373756527803E-2</v>
      </c>
      <c r="AC147" s="17">
        <v>6.4835776269405093E-2</v>
      </c>
      <c r="AD147" s="17">
        <v>3.0509650007172501E-2</v>
      </c>
      <c r="AE147" s="17"/>
      <c r="AF147" s="17">
        <v>3.5807672186884999E-2</v>
      </c>
      <c r="AG147" s="17">
        <v>6.2769924691324294E-2</v>
      </c>
    </row>
    <row r="148" spans="2:33" x14ac:dyDescent="0.5">
      <c r="B148" t="s">
        <v>141</v>
      </c>
      <c r="C148" s="17">
        <v>1.93887102137918E-2</v>
      </c>
      <c r="D148" s="17">
        <v>2.3870543173172699E-2</v>
      </c>
      <c r="E148" s="17">
        <v>1.5255060464808399E-2</v>
      </c>
      <c r="F148" s="17"/>
      <c r="G148" s="17">
        <v>1.7181006059052501E-2</v>
      </c>
      <c r="H148" s="17">
        <v>7.61424381408316E-3</v>
      </c>
      <c r="I148" s="17">
        <v>3.55561490737945E-2</v>
      </c>
      <c r="J148" s="17">
        <v>2.6171672219703498E-2</v>
      </c>
      <c r="K148" s="17">
        <v>1.5060667137915099E-2</v>
      </c>
      <c r="L148" s="17">
        <v>1.20307611065971E-2</v>
      </c>
      <c r="M148" s="17"/>
      <c r="N148" s="17">
        <v>5.3030297340970797E-2</v>
      </c>
      <c r="O148" s="17">
        <v>0</v>
      </c>
      <c r="P148" s="17">
        <v>7.6610691660761399E-2</v>
      </c>
      <c r="Q148" s="17">
        <v>0</v>
      </c>
      <c r="R148" s="17">
        <v>0</v>
      </c>
      <c r="S148" s="17">
        <v>0</v>
      </c>
      <c r="T148" s="17">
        <v>0.100782715004642</v>
      </c>
      <c r="U148" s="17">
        <v>1.55397699621149E-2</v>
      </c>
      <c r="V148" s="17">
        <v>0.102138200261885</v>
      </c>
      <c r="W148" s="17">
        <v>0</v>
      </c>
      <c r="X148" s="17">
        <v>0</v>
      </c>
      <c r="Y148" s="17">
        <v>4.3574012323106199E-3</v>
      </c>
      <c r="Z148" s="17">
        <v>2.2172443003370901E-2</v>
      </c>
      <c r="AA148" s="17">
        <v>0</v>
      </c>
      <c r="AB148" s="17">
        <v>0</v>
      </c>
      <c r="AC148" s="17">
        <v>0</v>
      </c>
      <c r="AD148" s="17">
        <v>4.5372767753788797E-2</v>
      </c>
      <c r="AE148" s="17"/>
      <c r="AF148" s="17">
        <v>1.3384969637645501E-2</v>
      </c>
      <c r="AG148" s="17">
        <v>2.3345046672537201E-2</v>
      </c>
    </row>
    <row r="149" spans="2:33" x14ac:dyDescent="0.5">
      <c r="B149" t="s">
        <v>77</v>
      </c>
      <c r="C149" s="17">
        <v>4.6451770429074297E-3</v>
      </c>
      <c r="D149" s="17">
        <v>1.31597145212021E-3</v>
      </c>
      <c r="E149" s="17">
        <v>7.7895110790893998E-3</v>
      </c>
      <c r="F149" s="17"/>
      <c r="G149" s="17">
        <v>9.2989147761002693E-3</v>
      </c>
      <c r="H149" s="17">
        <v>4.7440701177000498E-3</v>
      </c>
      <c r="I149" s="17">
        <v>7.9458977490253994E-3</v>
      </c>
      <c r="J149" s="17">
        <v>9.0472106954693401E-3</v>
      </c>
      <c r="K149" s="17">
        <v>0</v>
      </c>
      <c r="L149" s="17">
        <v>0</v>
      </c>
      <c r="M149" s="17"/>
      <c r="N149" s="17">
        <v>0</v>
      </c>
      <c r="O149" s="17">
        <v>6.5844857669363793E-2</v>
      </c>
      <c r="P149" s="17">
        <v>0</v>
      </c>
      <c r="Q149" s="17">
        <v>0</v>
      </c>
      <c r="R149" s="17">
        <v>0</v>
      </c>
      <c r="S149" s="17">
        <v>0</v>
      </c>
      <c r="T149" s="17">
        <v>0</v>
      </c>
      <c r="U149" s="17">
        <v>0</v>
      </c>
      <c r="V149" s="17">
        <v>0</v>
      </c>
      <c r="W149" s="17">
        <v>0</v>
      </c>
      <c r="X149" s="17">
        <v>0</v>
      </c>
      <c r="Y149" s="17">
        <v>5.0226661835710102E-3</v>
      </c>
      <c r="Z149" s="17">
        <v>5.9818938520356298E-3</v>
      </c>
      <c r="AA149" s="17">
        <v>0</v>
      </c>
      <c r="AB149" s="17">
        <v>0</v>
      </c>
      <c r="AC149" s="17">
        <v>0</v>
      </c>
      <c r="AD149" s="17">
        <v>3.6890083018689401E-2</v>
      </c>
      <c r="AE149" s="17"/>
      <c r="AF149" s="17">
        <v>3.3053777782565499E-3</v>
      </c>
      <c r="AG149" s="17">
        <v>5.5280760640941699E-3</v>
      </c>
    </row>
    <row r="150" spans="2:33" x14ac:dyDescent="0.5">
      <c r="B150" t="s">
        <v>142</v>
      </c>
      <c r="C150" s="17">
        <v>0.868520190275899</v>
      </c>
      <c r="D150" s="17">
        <v>0.860845982079259</v>
      </c>
      <c r="E150" s="17">
        <v>0.87521758885176004</v>
      </c>
      <c r="F150" s="17"/>
      <c r="G150" s="17">
        <v>0.84884466865313801</v>
      </c>
      <c r="H150" s="17">
        <v>0.87315689363716498</v>
      </c>
      <c r="I150" s="17">
        <v>0.85682030217921101</v>
      </c>
      <c r="J150" s="17">
        <v>0.83637329255300896</v>
      </c>
      <c r="K150" s="17">
        <v>0.87743111618978897</v>
      </c>
      <c r="L150" s="17">
        <v>0.90194339661502698</v>
      </c>
      <c r="M150" s="17"/>
      <c r="N150" s="17">
        <v>0.83748109923862302</v>
      </c>
      <c r="O150" s="17">
        <v>0.744395085942961</v>
      </c>
      <c r="P150" s="17">
        <v>0.86133814104495199</v>
      </c>
      <c r="Q150" s="17">
        <v>0.818733382883851</v>
      </c>
      <c r="R150" s="17">
        <v>1</v>
      </c>
      <c r="S150" s="17">
        <v>0.83234413381820405</v>
      </c>
      <c r="T150" s="17">
        <v>0.87578066614802896</v>
      </c>
      <c r="U150" s="17">
        <v>0.903378419062702</v>
      </c>
      <c r="V150" s="17">
        <v>0.84183634142547503</v>
      </c>
      <c r="W150" s="17">
        <v>0.97641466092304496</v>
      </c>
      <c r="X150" s="17">
        <v>0.86875664847606204</v>
      </c>
      <c r="Y150" s="17">
        <v>0.87588652898764097</v>
      </c>
      <c r="Z150" s="17">
        <v>0.787868921318013</v>
      </c>
      <c r="AA150" s="17">
        <v>1</v>
      </c>
      <c r="AB150" s="17">
        <v>0.88034533317834895</v>
      </c>
      <c r="AC150" s="17">
        <v>0.81877074100122305</v>
      </c>
      <c r="AD150" s="17">
        <v>0.87302833496384102</v>
      </c>
      <c r="AE150" s="17"/>
      <c r="AF150" s="17">
        <v>0.89488236977211599</v>
      </c>
      <c r="AG150" s="17">
        <v>0.85114807858152197</v>
      </c>
    </row>
    <row r="151" spans="2:33" x14ac:dyDescent="0.5">
      <c r="B151" t="s">
        <v>143</v>
      </c>
      <c r="C151" s="17">
        <v>7.1448703423710194E-2</v>
      </c>
      <c r="D151" s="17">
        <v>7.6249602240782796E-2</v>
      </c>
      <c r="E151" s="17">
        <v>6.7217045969181405E-2</v>
      </c>
      <c r="F151" s="17"/>
      <c r="G151" s="17">
        <v>9.8004141269283196E-2</v>
      </c>
      <c r="H151" s="17">
        <v>5.2141044381948901E-2</v>
      </c>
      <c r="I151" s="17">
        <v>8.8029346990962098E-2</v>
      </c>
      <c r="J151" s="17">
        <v>8.1681123544384504E-2</v>
      </c>
      <c r="K151" s="17">
        <v>8.4250827561603098E-2</v>
      </c>
      <c r="L151" s="17">
        <v>4.2986433576732701E-2</v>
      </c>
      <c r="M151" s="17"/>
      <c r="N151" s="17">
        <v>0.118290656367622</v>
      </c>
      <c r="O151" s="17">
        <v>6.3736709821402796E-2</v>
      </c>
      <c r="P151" s="17">
        <v>0.13866185895504801</v>
      </c>
      <c r="Q151" s="17">
        <v>0.107608526581389</v>
      </c>
      <c r="R151" s="17">
        <v>0</v>
      </c>
      <c r="S151" s="17">
        <v>0.16765586618179501</v>
      </c>
      <c r="T151" s="17">
        <v>0.12421933385197099</v>
      </c>
      <c r="U151" s="17">
        <v>6.8440455317721999E-2</v>
      </c>
      <c r="V151" s="17">
        <v>0.122686310859946</v>
      </c>
      <c r="W151" s="17">
        <v>0</v>
      </c>
      <c r="X151" s="17">
        <v>6.4198379461137905E-2</v>
      </c>
      <c r="Y151" s="17">
        <v>4.8303873392134399E-2</v>
      </c>
      <c r="Z151" s="17">
        <v>0.114767593361752</v>
      </c>
      <c r="AA151" s="17">
        <v>0</v>
      </c>
      <c r="AB151" s="17">
        <v>4.8845373756527803E-2</v>
      </c>
      <c r="AC151" s="17">
        <v>6.4835776269405093E-2</v>
      </c>
      <c r="AD151" s="17">
        <v>7.5882417760961204E-2</v>
      </c>
      <c r="AE151" s="17"/>
      <c r="AF151" s="17">
        <v>4.9192641824530502E-2</v>
      </c>
      <c r="AG151" s="17">
        <v>8.6114971363861495E-2</v>
      </c>
    </row>
    <row r="152" spans="2:33" x14ac:dyDescent="0.5">
      <c r="B152" t="s">
        <v>100</v>
      </c>
      <c r="C152" s="17">
        <v>0.79707148685218898</v>
      </c>
      <c r="D152" s="17">
        <v>0.78459637983847597</v>
      </c>
      <c r="E152" s="17">
        <v>0.80800054288257805</v>
      </c>
      <c r="F152" s="17"/>
      <c r="G152" s="17">
        <v>0.75084052738385498</v>
      </c>
      <c r="H152" s="17">
        <v>0.82101584925521598</v>
      </c>
      <c r="I152" s="17">
        <v>0.76879095518824903</v>
      </c>
      <c r="J152" s="17">
        <v>0.75469216900862401</v>
      </c>
      <c r="K152" s="17">
        <v>0.79318028862818502</v>
      </c>
      <c r="L152" s="17">
        <v>0.85895696303829505</v>
      </c>
      <c r="M152" s="17"/>
      <c r="N152" s="17">
        <v>0.71919044287100098</v>
      </c>
      <c r="O152" s="17">
        <v>0.680658376121558</v>
      </c>
      <c r="P152" s="17">
        <v>0.72267628208990398</v>
      </c>
      <c r="Q152" s="17">
        <v>0.71112485630246203</v>
      </c>
      <c r="R152" s="17">
        <v>1</v>
      </c>
      <c r="S152" s="17">
        <v>0.66468826763640898</v>
      </c>
      <c r="T152" s="17">
        <v>0.75156133229605904</v>
      </c>
      <c r="U152" s="17">
        <v>0.83493796374497997</v>
      </c>
      <c r="V152" s="17">
        <v>0.71915003056552995</v>
      </c>
      <c r="W152" s="17">
        <v>0.97641466092304496</v>
      </c>
      <c r="X152" s="17">
        <v>0.804558269014924</v>
      </c>
      <c r="Y152" s="17">
        <v>0.82758265559550603</v>
      </c>
      <c r="Z152" s="17">
        <v>0.67310132795626099</v>
      </c>
      <c r="AA152" s="17">
        <v>1</v>
      </c>
      <c r="AB152" s="17">
        <v>0.83149995942182098</v>
      </c>
      <c r="AC152" s="17">
        <v>0.75393496473181798</v>
      </c>
      <c r="AD152" s="17">
        <v>0.79714591720287897</v>
      </c>
      <c r="AE152" s="17"/>
      <c r="AF152" s="17">
        <v>0.84568972794758601</v>
      </c>
      <c r="AG152" s="17">
        <v>0.76503310721766105</v>
      </c>
    </row>
    <row r="153" spans="2:33" x14ac:dyDescent="0.5">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row>
    <row r="154" spans="2:33" x14ac:dyDescent="0.5">
      <c r="B154" s="6" t="s">
        <v>146</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row>
    <row r="155" spans="2:33" x14ac:dyDescent="0.5">
      <c r="B155" s="24" t="s">
        <v>58</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row>
    <row r="156" spans="2:33" x14ac:dyDescent="0.5">
      <c r="B156" t="s">
        <v>137</v>
      </c>
      <c r="C156" s="17">
        <v>0.12177819050863101</v>
      </c>
      <c r="D156" s="17">
        <v>0.115166938536789</v>
      </c>
      <c r="E156" s="17">
        <v>0.12845821219498599</v>
      </c>
      <c r="F156" s="17"/>
      <c r="G156" s="17">
        <v>0.12398661031168599</v>
      </c>
      <c r="H156" s="17">
        <v>0.190234132218907</v>
      </c>
      <c r="I156" s="17">
        <v>0.137705183976567</v>
      </c>
      <c r="J156" s="17">
        <v>0.132077021142296</v>
      </c>
      <c r="K156" s="17">
        <v>9.4810672563782006E-2</v>
      </c>
      <c r="L156" s="17">
        <v>8.0699690376524705E-2</v>
      </c>
      <c r="M156" s="17"/>
      <c r="N156" s="17">
        <v>9.15913822128301E-2</v>
      </c>
      <c r="O156" s="17">
        <v>3.8206323290876303E-2</v>
      </c>
      <c r="P156" s="17">
        <v>0.28826916895336802</v>
      </c>
      <c r="Q156" s="17">
        <v>7.9419230177944403E-2</v>
      </c>
      <c r="R156" s="17">
        <v>7.3365334130857704E-2</v>
      </c>
      <c r="S156" s="17">
        <v>0.26420185765721599</v>
      </c>
      <c r="T156" s="17">
        <v>0.15769785331647701</v>
      </c>
      <c r="U156" s="17">
        <v>0.136631109129631</v>
      </c>
      <c r="V156" s="17">
        <v>0.18111221978332201</v>
      </c>
      <c r="W156" s="17">
        <v>0.21713998538590801</v>
      </c>
      <c r="X156" s="17">
        <v>7.2808653982974994E-2</v>
      </c>
      <c r="Y156" s="17">
        <v>0.111336580362113</v>
      </c>
      <c r="Z156" s="17">
        <v>0.15403227742797801</v>
      </c>
      <c r="AA156" s="17">
        <v>6.7825486920674902E-2</v>
      </c>
      <c r="AB156" s="17">
        <v>0.105098985005026</v>
      </c>
      <c r="AC156" s="17">
        <v>9.1555295883939306E-2</v>
      </c>
      <c r="AD156" s="17">
        <v>5.7015227039789597E-2</v>
      </c>
      <c r="AE156" s="17"/>
      <c r="AF156" s="17">
        <v>0.15981596945002799</v>
      </c>
      <c r="AG156" s="17">
        <v>9.6712108833904895E-2</v>
      </c>
    </row>
    <row r="157" spans="2:33" x14ac:dyDescent="0.5">
      <c r="B157" t="s">
        <v>138</v>
      </c>
      <c r="C157" s="17">
        <v>0.48331514413517801</v>
      </c>
      <c r="D157" s="17">
        <v>0.47229482150172297</v>
      </c>
      <c r="E157" s="17">
        <v>0.49553572347358898</v>
      </c>
      <c r="F157" s="17"/>
      <c r="G157" s="17">
        <v>0.56518905627039595</v>
      </c>
      <c r="H157" s="17">
        <v>0.52581879664695996</v>
      </c>
      <c r="I157" s="17">
        <v>0.48259824296387099</v>
      </c>
      <c r="J157" s="17">
        <v>0.48083398031136498</v>
      </c>
      <c r="K157" s="17">
        <v>0.47625847684248401</v>
      </c>
      <c r="L157" s="17">
        <v>0.437003901530431</v>
      </c>
      <c r="M157" s="17"/>
      <c r="N157" s="17">
        <v>0.39875127289911599</v>
      </c>
      <c r="O157" s="17">
        <v>0.57065228923799405</v>
      </c>
      <c r="P157" s="17">
        <v>0.52512874516216901</v>
      </c>
      <c r="Q157" s="17">
        <v>0.41530428521038099</v>
      </c>
      <c r="R157" s="17">
        <v>0.35139292971310698</v>
      </c>
      <c r="S157" s="17">
        <v>0.568142276160989</v>
      </c>
      <c r="T157" s="17">
        <v>0.509378648025828</v>
      </c>
      <c r="U157" s="17">
        <v>0.50631249532837996</v>
      </c>
      <c r="V157" s="17">
        <v>0.46479384317988298</v>
      </c>
      <c r="W157" s="17">
        <v>0.45448772375507401</v>
      </c>
      <c r="X157" s="17">
        <v>0.57183169743843398</v>
      </c>
      <c r="Y157" s="17">
        <v>0.43057872047183099</v>
      </c>
      <c r="Z157" s="17">
        <v>0.47694545053322301</v>
      </c>
      <c r="AA157" s="17">
        <v>0.33392434306776803</v>
      </c>
      <c r="AB157" s="17">
        <v>0.54320045676131001</v>
      </c>
      <c r="AC157" s="17">
        <v>0.58478951237017296</v>
      </c>
      <c r="AD157" s="17">
        <v>0.537829717236043</v>
      </c>
      <c r="AE157" s="17"/>
      <c r="AF157" s="17">
        <v>0.50616369370661296</v>
      </c>
      <c r="AG157" s="17">
        <v>0.46825843931050798</v>
      </c>
    </row>
    <row r="158" spans="2:33" x14ac:dyDescent="0.5">
      <c r="B158" t="s">
        <v>139</v>
      </c>
      <c r="C158" s="17">
        <v>0.18471994879687101</v>
      </c>
      <c r="D158" s="17">
        <v>0.18324070504611101</v>
      </c>
      <c r="E158" s="17">
        <v>0.18453028590854401</v>
      </c>
      <c r="F158" s="17"/>
      <c r="G158" s="17">
        <v>0.18289770009714201</v>
      </c>
      <c r="H158" s="17">
        <v>0.13975832119003301</v>
      </c>
      <c r="I158" s="17">
        <v>0.22083258534678099</v>
      </c>
      <c r="J158" s="17">
        <v>0.17784909827796</v>
      </c>
      <c r="K158" s="17">
        <v>0.194252777473399</v>
      </c>
      <c r="L158" s="17">
        <v>0.18234575484624399</v>
      </c>
      <c r="M158" s="17"/>
      <c r="N158" s="17">
        <v>0.27118063168126599</v>
      </c>
      <c r="O158" s="17">
        <v>0.220549365941349</v>
      </c>
      <c r="P158" s="17">
        <v>0.124550918590177</v>
      </c>
      <c r="Q158" s="17">
        <v>0.220793633560045</v>
      </c>
      <c r="R158" s="17">
        <v>0.32098061042442499</v>
      </c>
      <c r="S158" s="17">
        <v>0.16765586618179501</v>
      </c>
      <c r="T158" s="17">
        <v>0.13037926068976</v>
      </c>
      <c r="U158" s="17">
        <v>0.106135151222328</v>
      </c>
      <c r="V158" s="17">
        <v>0.140515347899797</v>
      </c>
      <c r="W158" s="17">
        <v>0.149711727235392</v>
      </c>
      <c r="X158" s="17">
        <v>0.21768813619975599</v>
      </c>
      <c r="Y158" s="17">
        <v>0.216938264655163</v>
      </c>
      <c r="Z158" s="17">
        <v>0.18360457423353099</v>
      </c>
      <c r="AA158" s="17">
        <v>0.45692432037562403</v>
      </c>
      <c r="AB158" s="17">
        <v>0.174100043659803</v>
      </c>
      <c r="AC158" s="17">
        <v>0.141411108027542</v>
      </c>
      <c r="AD158" s="17">
        <v>0.15410247531055701</v>
      </c>
      <c r="AE158" s="17"/>
      <c r="AF158" s="17">
        <v>0.152861362846859</v>
      </c>
      <c r="AG158" s="17">
        <v>0.20571407462883901</v>
      </c>
    </row>
    <row r="159" spans="2:33" x14ac:dyDescent="0.5">
      <c r="B159" t="s">
        <v>140</v>
      </c>
      <c r="C159" s="17">
        <v>0.13441397039202799</v>
      </c>
      <c r="D159" s="17">
        <v>0.15987895921871001</v>
      </c>
      <c r="E159" s="17">
        <v>0.109442595497951</v>
      </c>
      <c r="F159" s="17"/>
      <c r="G159" s="17">
        <v>0.107056020408859</v>
      </c>
      <c r="H159" s="17">
        <v>0.11472901707897901</v>
      </c>
      <c r="I159" s="17">
        <v>0.12219382829487201</v>
      </c>
      <c r="J159" s="17">
        <v>0.13946022269168101</v>
      </c>
      <c r="K159" s="17">
        <v>0.14595902496431701</v>
      </c>
      <c r="L159" s="17">
        <v>0.15266486173694799</v>
      </c>
      <c r="M159" s="17"/>
      <c r="N159" s="17">
        <v>0.19008470660051799</v>
      </c>
      <c r="O159" s="17">
        <v>0.10474716386041701</v>
      </c>
      <c r="P159" s="17">
        <v>6.2051167294286502E-2</v>
      </c>
      <c r="Q159" s="17">
        <v>0.21619558723036</v>
      </c>
      <c r="R159" s="17">
        <v>0.25426112573161003</v>
      </c>
      <c r="S159" s="17">
        <v>0</v>
      </c>
      <c r="T159" s="17">
        <v>6.7970578970970794E-2</v>
      </c>
      <c r="U159" s="17">
        <v>0.18218888443640199</v>
      </c>
      <c r="V159" s="17">
        <v>7.3104736801020698E-2</v>
      </c>
      <c r="W159" s="17">
        <v>7.9972201309610302E-2</v>
      </c>
      <c r="X159" s="17">
        <v>0.13767151237883499</v>
      </c>
      <c r="Y159" s="17">
        <v>0.156326636067316</v>
      </c>
      <c r="Z159" s="17">
        <v>0.118148539750438</v>
      </c>
      <c r="AA159" s="17">
        <v>0.141325849635933</v>
      </c>
      <c r="AB159" s="17">
        <v>9.5036780029198298E-2</v>
      </c>
      <c r="AC159" s="17">
        <v>6.4835776269405093E-2</v>
      </c>
      <c r="AD159" s="17">
        <v>0.166914416927155</v>
      </c>
      <c r="AE159" s="17"/>
      <c r="AF159" s="17">
        <v>0.122645701208847</v>
      </c>
      <c r="AG159" s="17">
        <v>0.14216900774503</v>
      </c>
    </row>
    <row r="160" spans="2:33" x14ac:dyDescent="0.5">
      <c r="B160" t="s">
        <v>141</v>
      </c>
      <c r="C160" s="17">
        <v>3.2268497637108901E-2</v>
      </c>
      <c r="D160" s="17">
        <v>3.52372712232316E-2</v>
      </c>
      <c r="E160" s="17">
        <v>2.9605591181464198E-2</v>
      </c>
      <c r="F160" s="17"/>
      <c r="G160" s="17">
        <v>1.1571698135816599E-2</v>
      </c>
      <c r="H160" s="17">
        <v>1.87517873616877E-2</v>
      </c>
      <c r="I160" s="17">
        <v>2.09655414825753E-2</v>
      </c>
      <c r="J160" s="17">
        <v>4.33760675148031E-2</v>
      </c>
      <c r="K160" s="17">
        <v>4.00540697492313E-2</v>
      </c>
      <c r="L160" s="17">
        <v>4.1591897286053101E-2</v>
      </c>
      <c r="M160" s="17"/>
      <c r="N160" s="17">
        <v>2.8624839118765202E-2</v>
      </c>
      <c r="O160" s="17">
        <v>0</v>
      </c>
      <c r="P160" s="17">
        <v>0</v>
      </c>
      <c r="Q160" s="17">
        <v>1.9958107304576998E-2</v>
      </c>
      <c r="R160" s="17">
        <v>0</v>
      </c>
      <c r="S160" s="17">
        <v>0</v>
      </c>
      <c r="T160" s="17">
        <v>6.0959629762373298E-2</v>
      </c>
      <c r="U160" s="17">
        <v>4.5469971317964701E-2</v>
      </c>
      <c r="V160" s="17">
        <v>6.3466561579344494E-2</v>
      </c>
      <c r="W160" s="17">
        <v>4.5110242892836702E-2</v>
      </c>
      <c r="X160" s="17">
        <v>0</v>
      </c>
      <c r="Y160" s="17">
        <v>3.24195393468351E-2</v>
      </c>
      <c r="Z160" s="17">
        <v>2.9079966642231801E-2</v>
      </c>
      <c r="AA160" s="17">
        <v>0</v>
      </c>
      <c r="AB160" s="17">
        <v>2.9952512825928999E-2</v>
      </c>
      <c r="AC160" s="17">
        <v>5.9734123141932299E-2</v>
      </c>
      <c r="AD160" s="17">
        <v>1.54118582231479E-2</v>
      </c>
      <c r="AE160" s="17"/>
      <c r="AF160" s="17">
        <v>3.3991651775281802E-2</v>
      </c>
      <c r="AG160" s="17">
        <v>3.11329759645072E-2</v>
      </c>
    </row>
    <row r="161" spans="2:33" x14ac:dyDescent="0.5">
      <c r="B161" t="s">
        <v>77</v>
      </c>
      <c r="C161" s="17">
        <v>4.3504248530183601E-2</v>
      </c>
      <c r="D161" s="17">
        <v>3.4181304473435301E-2</v>
      </c>
      <c r="E161" s="17">
        <v>5.24275917434667E-2</v>
      </c>
      <c r="F161" s="17"/>
      <c r="G161" s="17">
        <v>9.2989147761002693E-3</v>
      </c>
      <c r="H161" s="17">
        <v>1.0707945503433699E-2</v>
      </c>
      <c r="I161" s="17">
        <v>1.5704617935333402E-2</v>
      </c>
      <c r="J161" s="17">
        <v>2.6403610061896399E-2</v>
      </c>
      <c r="K161" s="17">
        <v>4.86649784067862E-2</v>
      </c>
      <c r="L161" s="17">
        <v>0.105693894223799</v>
      </c>
      <c r="M161" s="17"/>
      <c r="N161" s="17">
        <v>1.9767167487504501E-2</v>
      </c>
      <c r="O161" s="17">
        <v>6.5844857669363793E-2</v>
      </c>
      <c r="P161" s="17">
        <v>0</v>
      </c>
      <c r="Q161" s="17">
        <v>4.8329156516693297E-2</v>
      </c>
      <c r="R161" s="17">
        <v>0</v>
      </c>
      <c r="S161" s="17">
        <v>0</v>
      </c>
      <c r="T161" s="17">
        <v>7.36140292345904E-2</v>
      </c>
      <c r="U161" s="17">
        <v>2.3262388565294102E-2</v>
      </c>
      <c r="V161" s="17">
        <v>7.7007290756632193E-2</v>
      </c>
      <c r="W161" s="17">
        <v>5.35781194211798E-2</v>
      </c>
      <c r="X161" s="17">
        <v>0</v>
      </c>
      <c r="Y161" s="17">
        <v>5.2400259096741703E-2</v>
      </c>
      <c r="Z161" s="17">
        <v>3.8189191412598002E-2</v>
      </c>
      <c r="AA161" s="17">
        <v>0</v>
      </c>
      <c r="AB161" s="17">
        <v>5.2611221718733801E-2</v>
      </c>
      <c r="AC161" s="17">
        <v>5.7674184307008901E-2</v>
      </c>
      <c r="AD161" s="17">
        <v>6.8726305263308599E-2</v>
      </c>
      <c r="AE161" s="17"/>
      <c r="AF161" s="17">
        <v>2.4521621012370199E-2</v>
      </c>
      <c r="AG161" s="17">
        <v>5.6013393517210498E-2</v>
      </c>
    </row>
    <row r="162" spans="2:33" x14ac:dyDescent="0.5">
      <c r="B162" t="s">
        <v>142</v>
      </c>
      <c r="C162" s="17">
        <v>0.60509333464380899</v>
      </c>
      <c r="D162" s="17">
        <v>0.58746176003851203</v>
      </c>
      <c r="E162" s="17">
        <v>0.62399393566857397</v>
      </c>
      <c r="F162" s="17"/>
      <c r="G162" s="17">
        <v>0.68917566658208196</v>
      </c>
      <c r="H162" s="17">
        <v>0.71605292886586702</v>
      </c>
      <c r="I162" s="17">
        <v>0.62030342694043805</v>
      </c>
      <c r="J162" s="17">
        <v>0.61291100145365995</v>
      </c>
      <c r="K162" s="17">
        <v>0.57106914940626596</v>
      </c>
      <c r="L162" s="17">
        <v>0.51770359190695603</v>
      </c>
      <c r="M162" s="17"/>
      <c r="N162" s="17">
        <v>0.49034265511194602</v>
      </c>
      <c r="O162" s="17">
        <v>0.60885861252886997</v>
      </c>
      <c r="P162" s="17">
        <v>0.81339791411553697</v>
      </c>
      <c r="Q162" s="17">
        <v>0.49472351538832499</v>
      </c>
      <c r="R162" s="17">
        <v>0.42475826384396498</v>
      </c>
      <c r="S162" s="17">
        <v>0.83234413381820505</v>
      </c>
      <c r="T162" s="17">
        <v>0.66707650134230501</v>
      </c>
      <c r="U162" s="17">
        <v>0.64294360445801102</v>
      </c>
      <c r="V162" s="17">
        <v>0.64590606296320596</v>
      </c>
      <c r="W162" s="17">
        <v>0.67162770914098102</v>
      </c>
      <c r="X162" s="17">
        <v>0.64464035142140896</v>
      </c>
      <c r="Y162" s="17">
        <v>0.54191530083394401</v>
      </c>
      <c r="Z162" s="17">
        <v>0.630977727961201</v>
      </c>
      <c r="AA162" s="17">
        <v>0.401749829988443</v>
      </c>
      <c r="AB162" s="17">
        <v>0.64829944176633503</v>
      </c>
      <c r="AC162" s="17">
        <v>0.67634480825411203</v>
      </c>
      <c r="AD162" s="17">
        <v>0.59484494427583201</v>
      </c>
      <c r="AE162" s="17"/>
      <c r="AF162" s="17">
        <v>0.66597966315664203</v>
      </c>
      <c r="AG162" s="17">
        <v>0.56497054814441305</v>
      </c>
    </row>
    <row r="163" spans="2:33" x14ac:dyDescent="0.5">
      <c r="B163" t="s">
        <v>143</v>
      </c>
      <c r="C163" s="17">
        <v>0.166682468029136</v>
      </c>
      <c r="D163" s="17">
        <v>0.19511623044194201</v>
      </c>
      <c r="E163" s="17">
        <v>0.13904818667941499</v>
      </c>
      <c r="F163" s="17"/>
      <c r="G163" s="17">
        <v>0.11862771854467601</v>
      </c>
      <c r="H163" s="17">
        <v>0.13348080444066701</v>
      </c>
      <c r="I163" s="17">
        <v>0.143159369777447</v>
      </c>
      <c r="J163" s="17">
        <v>0.18283629020648401</v>
      </c>
      <c r="K163" s="17">
        <v>0.18601309471354799</v>
      </c>
      <c r="L163" s="17">
        <v>0.19425675902300099</v>
      </c>
      <c r="M163" s="17"/>
      <c r="N163" s="17">
        <v>0.218709545719284</v>
      </c>
      <c r="O163" s="17">
        <v>0.10474716386041701</v>
      </c>
      <c r="P163" s="17">
        <v>6.2051167294286502E-2</v>
      </c>
      <c r="Q163" s="17">
        <v>0.23615369453493701</v>
      </c>
      <c r="R163" s="17">
        <v>0.25426112573161003</v>
      </c>
      <c r="S163" s="17">
        <v>0</v>
      </c>
      <c r="T163" s="17">
        <v>0.12893020873334399</v>
      </c>
      <c r="U163" s="17">
        <v>0.22765885575436701</v>
      </c>
      <c r="V163" s="17">
        <v>0.136571298380365</v>
      </c>
      <c r="W163" s="17">
        <v>0.12508244420244699</v>
      </c>
      <c r="X163" s="17">
        <v>0.13767151237883499</v>
      </c>
      <c r="Y163" s="17">
        <v>0.18874617541415101</v>
      </c>
      <c r="Z163" s="17">
        <v>0.14722850639266999</v>
      </c>
      <c r="AA163" s="17">
        <v>0.141325849635933</v>
      </c>
      <c r="AB163" s="17">
        <v>0.124989292855127</v>
      </c>
      <c r="AC163" s="17">
        <v>0.124569899411337</v>
      </c>
      <c r="AD163" s="17">
        <v>0.182326275150302</v>
      </c>
      <c r="AE163" s="17"/>
      <c r="AF163" s="17">
        <v>0.15663735298412901</v>
      </c>
      <c r="AG163" s="17">
        <v>0.17330198370953701</v>
      </c>
    </row>
    <row r="164" spans="2:33" x14ac:dyDescent="0.5">
      <c r="B164" t="s">
        <v>100</v>
      </c>
      <c r="C164" s="17">
        <v>0.43841086661467299</v>
      </c>
      <c r="D164" s="17">
        <v>0.39234552959656999</v>
      </c>
      <c r="E164" s="17">
        <v>0.48494574898915899</v>
      </c>
      <c r="F164" s="17"/>
      <c r="G164" s="17">
        <v>0.57054794803740605</v>
      </c>
      <c r="H164" s="17">
        <v>0.58257212442520101</v>
      </c>
      <c r="I164" s="17">
        <v>0.47714405716299102</v>
      </c>
      <c r="J164" s="17">
        <v>0.430074711247176</v>
      </c>
      <c r="K164" s="17">
        <v>0.38505605469271798</v>
      </c>
      <c r="L164" s="17">
        <v>0.32344683288395398</v>
      </c>
      <c r="M164" s="17"/>
      <c r="N164" s="17">
        <v>0.271633109392662</v>
      </c>
      <c r="O164" s="17">
        <v>0.50411144866845303</v>
      </c>
      <c r="P164" s="17">
        <v>0.75134674682125002</v>
      </c>
      <c r="Q164" s="17">
        <v>0.25856982085338798</v>
      </c>
      <c r="R164" s="17">
        <v>0.17049713811235501</v>
      </c>
      <c r="S164" s="17">
        <v>0.83234413381820505</v>
      </c>
      <c r="T164" s="17">
        <v>0.53814629260896096</v>
      </c>
      <c r="U164" s="17">
        <v>0.41528474870364401</v>
      </c>
      <c r="V164" s="17">
        <v>0.50933476458284099</v>
      </c>
      <c r="W164" s="17">
        <v>0.54654526493853395</v>
      </c>
      <c r="X164" s="17">
        <v>0.50696883904257495</v>
      </c>
      <c r="Y164" s="17">
        <v>0.35316912541979201</v>
      </c>
      <c r="Z164" s="17">
        <v>0.48374922156853201</v>
      </c>
      <c r="AA164" s="17">
        <v>0.26042398035251002</v>
      </c>
      <c r="AB164" s="17">
        <v>0.52331014891120797</v>
      </c>
      <c r="AC164" s="17">
        <v>0.55177490884277502</v>
      </c>
      <c r="AD164" s="17">
        <v>0.41251866912552998</v>
      </c>
      <c r="AE164" s="17"/>
      <c r="AF164" s="17">
        <v>0.50934231017251297</v>
      </c>
      <c r="AG164" s="17">
        <v>0.39166856443487602</v>
      </c>
    </row>
    <row r="165" spans="2:33" x14ac:dyDescent="0.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row>
    <row r="166" spans="2:33" x14ac:dyDescent="0.5">
      <c r="B166" s="6" t="s">
        <v>147</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row>
    <row r="167" spans="2:33" x14ac:dyDescent="0.5">
      <c r="B167" s="24" t="s">
        <v>541</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row>
    <row r="168" spans="2:33" x14ac:dyDescent="0.5">
      <c r="B168" t="s">
        <v>137</v>
      </c>
      <c r="C168" s="17">
        <v>0.35064595708075802</v>
      </c>
      <c r="D168" s="17">
        <v>0.31581659801328599</v>
      </c>
      <c r="E168" s="17">
        <v>0.39547954274910202</v>
      </c>
      <c r="F168" s="17"/>
      <c r="G168" s="17">
        <v>0.38239005864258102</v>
      </c>
      <c r="H168" s="17">
        <v>0.32515390697803498</v>
      </c>
      <c r="I168" s="17">
        <v>0.38000781663861399</v>
      </c>
      <c r="J168" s="17">
        <v>0.32312612359784398</v>
      </c>
      <c r="K168" s="17">
        <v>0.33305827920785902</v>
      </c>
      <c r="L168" s="17">
        <v>0.423973299990695</v>
      </c>
      <c r="M168" s="17"/>
      <c r="N168" s="17">
        <v>0.31911267272795901</v>
      </c>
      <c r="O168" s="17">
        <v>0.12155440040873</v>
      </c>
      <c r="P168" s="17">
        <v>0.45803664543324701</v>
      </c>
      <c r="Q168" s="17">
        <v>0.11487364595305501</v>
      </c>
      <c r="R168" s="17">
        <v>0</v>
      </c>
      <c r="S168" s="17">
        <v>0.814224518124678</v>
      </c>
      <c r="T168" s="17">
        <v>0.37820388404292099</v>
      </c>
      <c r="U168" s="17">
        <v>0.414951179847312</v>
      </c>
      <c r="V168" s="17">
        <v>0.27784282124387899</v>
      </c>
      <c r="W168" s="17">
        <v>0.37050881456824097</v>
      </c>
      <c r="X168" s="17">
        <v>0.40805327384013301</v>
      </c>
      <c r="Y168" s="17">
        <v>0.41075569690832903</v>
      </c>
      <c r="Z168" s="17">
        <v>0.39367084284645099</v>
      </c>
      <c r="AA168" s="17">
        <v>0.46695991478173099</v>
      </c>
      <c r="AB168" s="17">
        <v>0.33331616554735599</v>
      </c>
      <c r="AC168" s="17">
        <v>0.35508440944703501</v>
      </c>
      <c r="AD168" s="17">
        <v>0.26109531730584201</v>
      </c>
      <c r="AE168" s="17"/>
      <c r="AF168" s="17">
        <v>0.43155346788304699</v>
      </c>
      <c r="AG168" s="17">
        <v>0.27105014320861498</v>
      </c>
    </row>
    <row r="169" spans="2:33" x14ac:dyDescent="0.5">
      <c r="B169" t="s">
        <v>138</v>
      </c>
      <c r="C169" s="17">
        <v>0.42390661537649099</v>
      </c>
      <c r="D169" s="17">
        <v>0.42803108738426399</v>
      </c>
      <c r="E169" s="17">
        <v>0.42249113274765199</v>
      </c>
      <c r="F169" s="17"/>
      <c r="G169" s="17">
        <v>0.32274032960309001</v>
      </c>
      <c r="H169" s="17">
        <v>0.435418313759942</v>
      </c>
      <c r="I169" s="17">
        <v>0.47191922664087299</v>
      </c>
      <c r="J169" s="17">
        <v>0.38555201291513802</v>
      </c>
      <c r="K169" s="17">
        <v>0.48508593393030502</v>
      </c>
      <c r="L169" s="17">
        <v>0.306124452736797</v>
      </c>
      <c r="M169" s="17"/>
      <c r="N169" s="17">
        <v>0.40539553572315401</v>
      </c>
      <c r="O169" s="17">
        <v>0.53627043690665399</v>
      </c>
      <c r="P169" s="17">
        <v>0.39510463074117202</v>
      </c>
      <c r="Q169" s="17">
        <v>0.41331137560065401</v>
      </c>
      <c r="R169" s="17">
        <v>0.479237396662548</v>
      </c>
      <c r="S169" s="17">
        <v>0.185775481875322</v>
      </c>
      <c r="T169" s="17">
        <v>0.26474716615917199</v>
      </c>
      <c r="U169" s="17">
        <v>0.41451416148690201</v>
      </c>
      <c r="V169" s="17">
        <v>0.45915063388598698</v>
      </c>
      <c r="W169" s="17">
        <v>0.46349354217843702</v>
      </c>
      <c r="X169" s="17">
        <v>0.48982547698190698</v>
      </c>
      <c r="Y169" s="17">
        <v>0.37053471343864802</v>
      </c>
      <c r="Z169" s="17">
        <v>0.393717013236346</v>
      </c>
      <c r="AA169" s="17">
        <v>0.53304008521826896</v>
      </c>
      <c r="AB169" s="17">
        <v>0.45946367728172799</v>
      </c>
      <c r="AC169" s="17">
        <v>0.35894919817798698</v>
      </c>
      <c r="AD169" s="17">
        <v>0.55910972457303898</v>
      </c>
      <c r="AE169" s="17"/>
      <c r="AF169" s="17">
        <v>0.39331471819073499</v>
      </c>
      <c r="AG169" s="17">
        <v>0.45400254751242702</v>
      </c>
    </row>
    <row r="170" spans="2:33" x14ac:dyDescent="0.5">
      <c r="B170" t="s">
        <v>139</v>
      </c>
      <c r="C170" s="17">
        <v>0.12657015802478999</v>
      </c>
      <c r="D170" s="17">
        <v>0.15026507961927299</v>
      </c>
      <c r="E170" s="17">
        <v>9.0757946544552506E-2</v>
      </c>
      <c r="F170" s="17"/>
      <c r="G170" s="17">
        <v>0.237645586090246</v>
      </c>
      <c r="H170" s="17">
        <v>0.156003030186425</v>
      </c>
      <c r="I170" s="17">
        <v>6.2853622471472304E-2</v>
      </c>
      <c r="J170" s="17">
        <v>0.110064453899043</v>
      </c>
      <c r="K170" s="17">
        <v>0.117395492915893</v>
      </c>
      <c r="L170" s="17">
        <v>0.269902247272508</v>
      </c>
      <c r="M170" s="17"/>
      <c r="N170" s="17">
        <v>0.158296448964626</v>
      </c>
      <c r="O170" s="17">
        <v>0.12795823373080101</v>
      </c>
      <c r="P170" s="17">
        <v>0</v>
      </c>
      <c r="Q170" s="17">
        <v>0.170957855743331</v>
      </c>
      <c r="R170" s="17">
        <v>0.35081633656294497</v>
      </c>
      <c r="S170" s="17">
        <v>0</v>
      </c>
      <c r="T170" s="17">
        <v>0.14511452477012801</v>
      </c>
      <c r="U170" s="17">
        <v>0.12203925170163001</v>
      </c>
      <c r="V170" s="17">
        <v>0.19333244434525901</v>
      </c>
      <c r="W170" s="17">
        <v>6.06175812112974E-2</v>
      </c>
      <c r="X170" s="17">
        <v>0.10212124917795901</v>
      </c>
      <c r="Y170" s="17">
        <v>0.114990692687964</v>
      </c>
      <c r="Z170" s="17">
        <v>9.6874698652867103E-2</v>
      </c>
      <c r="AA170" s="17">
        <v>0</v>
      </c>
      <c r="AB170" s="17">
        <v>0.11688656199275101</v>
      </c>
      <c r="AC170" s="17">
        <v>0.28596639237497801</v>
      </c>
      <c r="AD170" s="17">
        <v>0.15016819124612801</v>
      </c>
      <c r="AE170" s="17"/>
      <c r="AF170" s="17">
        <v>0.112434555849818</v>
      </c>
      <c r="AG170" s="17">
        <v>0.14047658956041301</v>
      </c>
    </row>
    <row r="171" spans="2:33" x14ac:dyDescent="0.5">
      <c r="B171" t="s">
        <v>140</v>
      </c>
      <c r="C171" s="17">
        <v>5.0238635281136597E-2</v>
      </c>
      <c r="D171" s="17">
        <v>4.6967434878950803E-2</v>
      </c>
      <c r="E171" s="17">
        <v>5.4594216031449198E-2</v>
      </c>
      <c r="F171" s="17"/>
      <c r="G171" s="17">
        <v>2.3288690907389199E-2</v>
      </c>
      <c r="H171" s="17">
        <v>5.7645685936125901E-2</v>
      </c>
      <c r="I171" s="17">
        <v>4.0442839815888101E-2</v>
      </c>
      <c r="J171" s="17">
        <v>9.7808590527848002E-2</v>
      </c>
      <c r="K171" s="17">
        <v>1.01683688961677E-2</v>
      </c>
      <c r="L171" s="17">
        <v>0</v>
      </c>
      <c r="M171" s="17"/>
      <c r="N171" s="17">
        <v>5.0109932760878002E-2</v>
      </c>
      <c r="O171" s="17">
        <v>0</v>
      </c>
      <c r="P171" s="17">
        <v>0.14685872382558099</v>
      </c>
      <c r="Q171" s="17">
        <v>0.131384454978416</v>
      </c>
      <c r="R171" s="17">
        <v>0</v>
      </c>
      <c r="S171" s="17">
        <v>0</v>
      </c>
      <c r="T171" s="17">
        <v>5.8853638897792902E-2</v>
      </c>
      <c r="U171" s="17">
        <v>1.66686010020109E-2</v>
      </c>
      <c r="V171" s="17">
        <v>2.53687852265824E-2</v>
      </c>
      <c r="W171" s="17">
        <v>7.0677303129856206E-2</v>
      </c>
      <c r="X171" s="17">
        <v>0</v>
      </c>
      <c r="Y171" s="17">
        <v>7.3690624668270394E-2</v>
      </c>
      <c r="Z171" s="17">
        <v>6.3310061848134896E-2</v>
      </c>
      <c r="AA171" s="17">
        <v>0</v>
      </c>
      <c r="AB171" s="17">
        <v>5.9800305769606002E-2</v>
      </c>
      <c r="AC171" s="17">
        <v>0</v>
      </c>
      <c r="AD171" s="17">
        <v>2.96267668749906E-2</v>
      </c>
      <c r="AE171" s="17"/>
      <c r="AF171" s="17">
        <v>4.2493275442616503E-2</v>
      </c>
      <c r="AG171" s="17">
        <v>5.7858425013466101E-2</v>
      </c>
    </row>
    <row r="172" spans="2:33" x14ac:dyDescent="0.5">
      <c r="B172" t="s">
        <v>141</v>
      </c>
      <c r="C172" s="17">
        <v>2.67782960447422E-2</v>
      </c>
      <c r="D172" s="17">
        <v>3.1154134557921001E-2</v>
      </c>
      <c r="E172" s="17">
        <v>2.17381283630305E-2</v>
      </c>
      <c r="F172" s="17"/>
      <c r="G172" s="17">
        <v>3.3935334756693802E-2</v>
      </c>
      <c r="H172" s="17">
        <v>1.9648180983081201E-2</v>
      </c>
      <c r="I172" s="17">
        <v>1.6189002809374398E-2</v>
      </c>
      <c r="J172" s="17">
        <v>5.5369434985639697E-2</v>
      </c>
      <c r="K172" s="17">
        <v>1.5992475092576602E-2</v>
      </c>
      <c r="L172" s="17">
        <v>0</v>
      </c>
      <c r="M172" s="17"/>
      <c r="N172" s="17">
        <v>0</v>
      </c>
      <c r="O172" s="17">
        <v>0</v>
      </c>
      <c r="P172" s="17">
        <v>0</v>
      </c>
      <c r="Q172" s="17">
        <v>5.56037926333929E-2</v>
      </c>
      <c r="R172" s="17">
        <v>0.169946266774507</v>
      </c>
      <c r="S172" s="17">
        <v>0</v>
      </c>
      <c r="T172" s="17">
        <v>0.15308078612998699</v>
      </c>
      <c r="U172" s="17">
        <v>3.1826805962145301E-2</v>
      </c>
      <c r="V172" s="17">
        <v>4.4305315298292201E-2</v>
      </c>
      <c r="W172" s="17">
        <v>3.4702758912168799E-2</v>
      </c>
      <c r="X172" s="17">
        <v>0</v>
      </c>
      <c r="Y172" s="17">
        <v>1.89234025009344E-2</v>
      </c>
      <c r="Z172" s="17">
        <v>3.8878891290142402E-2</v>
      </c>
      <c r="AA172" s="17">
        <v>0</v>
      </c>
      <c r="AB172" s="17">
        <v>1.53388599118805E-2</v>
      </c>
      <c r="AC172" s="17">
        <v>0</v>
      </c>
      <c r="AD172" s="17">
        <v>0</v>
      </c>
      <c r="AE172" s="17"/>
      <c r="AF172" s="17">
        <v>1.77697706345663E-2</v>
      </c>
      <c r="AG172" s="17">
        <v>3.5640772528081802E-2</v>
      </c>
    </row>
    <row r="173" spans="2:33" x14ac:dyDescent="0.5">
      <c r="B173" t="s">
        <v>77</v>
      </c>
      <c r="C173" s="17">
        <v>2.18603381920815E-2</v>
      </c>
      <c r="D173" s="17">
        <v>2.7765665546305399E-2</v>
      </c>
      <c r="E173" s="17">
        <v>1.4939033564213401E-2</v>
      </c>
      <c r="F173" s="17"/>
      <c r="G173" s="17">
        <v>0</v>
      </c>
      <c r="H173" s="17">
        <v>6.1308821563903397E-3</v>
      </c>
      <c r="I173" s="17">
        <v>2.8587491623778199E-2</v>
      </c>
      <c r="J173" s="17">
        <v>2.8079384074487099E-2</v>
      </c>
      <c r="K173" s="17">
        <v>3.8299449957198098E-2</v>
      </c>
      <c r="L173" s="17">
        <v>0</v>
      </c>
      <c r="M173" s="17"/>
      <c r="N173" s="17">
        <v>6.7085409823382805E-2</v>
      </c>
      <c r="O173" s="17">
        <v>0.214216928953816</v>
      </c>
      <c r="P173" s="17">
        <v>0</v>
      </c>
      <c r="Q173" s="17">
        <v>0.113868875091151</v>
      </c>
      <c r="R173" s="17">
        <v>0</v>
      </c>
      <c r="S173" s="17">
        <v>0</v>
      </c>
      <c r="T173" s="17">
        <v>0</v>
      </c>
      <c r="U173" s="17">
        <v>0</v>
      </c>
      <c r="V173" s="17">
        <v>0</v>
      </c>
      <c r="W173" s="17">
        <v>0</v>
      </c>
      <c r="X173" s="17">
        <v>0</v>
      </c>
      <c r="Y173" s="17">
        <v>1.11048697958548E-2</v>
      </c>
      <c r="Z173" s="17">
        <v>1.35484921260586E-2</v>
      </c>
      <c r="AA173" s="17">
        <v>0</v>
      </c>
      <c r="AB173" s="17">
        <v>1.5194429496678499E-2</v>
      </c>
      <c r="AC173" s="17">
        <v>0</v>
      </c>
      <c r="AD173" s="17">
        <v>0</v>
      </c>
      <c r="AE173" s="17"/>
      <c r="AF173" s="17">
        <v>2.4342119992165501E-3</v>
      </c>
      <c r="AG173" s="17">
        <v>4.0971522176996497E-2</v>
      </c>
    </row>
    <row r="174" spans="2:33" x14ac:dyDescent="0.5">
      <c r="B174" t="s">
        <v>142</v>
      </c>
      <c r="C174" s="17">
        <v>0.77455257245724995</v>
      </c>
      <c r="D174" s="17">
        <v>0.74384768539754997</v>
      </c>
      <c r="E174" s="17">
        <v>0.81797067549675395</v>
      </c>
      <c r="F174" s="17"/>
      <c r="G174" s="17">
        <v>0.70513038824567098</v>
      </c>
      <c r="H174" s="17">
        <v>0.76057222073797803</v>
      </c>
      <c r="I174" s="17">
        <v>0.85192704327948698</v>
      </c>
      <c r="J174" s="17">
        <v>0.70867813651298195</v>
      </c>
      <c r="K174" s="17">
        <v>0.81814421313816399</v>
      </c>
      <c r="L174" s="17">
        <v>0.730097752727492</v>
      </c>
      <c r="M174" s="17"/>
      <c r="N174" s="17">
        <v>0.72450820845111297</v>
      </c>
      <c r="O174" s="17">
        <v>0.65782483731538399</v>
      </c>
      <c r="P174" s="17">
        <v>0.85314127617441904</v>
      </c>
      <c r="Q174" s="17">
        <v>0.52818502155370906</v>
      </c>
      <c r="R174" s="17">
        <v>0.479237396662548</v>
      </c>
      <c r="S174" s="17">
        <v>1</v>
      </c>
      <c r="T174" s="17">
        <v>0.64295105020209198</v>
      </c>
      <c r="U174" s="17">
        <v>0.82946534133421301</v>
      </c>
      <c r="V174" s="17">
        <v>0.73699345512986603</v>
      </c>
      <c r="W174" s="17">
        <v>0.834002356746678</v>
      </c>
      <c r="X174" s="17">
        <v>0.89787875082204105</v>
      </c>
      <c r="Y174" s="17">
        <v>0.78129041034697599</v>
      </c>
      <c r="Z174" s="17">
        <v>0.78738785608279704</v>
      </c>
      <c r="AA174" s="17">
        <v>1</v>
      </c>
      <c r="AB174" s="17">
        <v>0.79277984282908398</v>
      </c>
      <c r="AC174" s="17">
        <v>0.71403360762502199</v>
      </c>
      <c r="AD174" s="17">
        <v>0.82020504187888099</v>
      </c>
      <c r="AE174" s="17"/>
      <c r="AF174" s="17">
        <v>0.82486818607378198</v>
      </c>
      <c r="AG174" s="17">
        <v>0.72505269072104195</v>
      </c>
    </row>
    <row r="175" spans="2:33" x14ac:dyDescent="0.5">
      <c r="B175" t="s">
        <v>143</v>
      </c>
      <c r="C175" s="17">
        <v>7.7016931325878807E-2</v>
      </c>
      <c r="D175" s="17">
        <v>7.8121569436871693E-2</v>
      </c>
      <c r="E175" s="17">
        <v>7.6332344394479695E-2</v>
      </c>
      <c r="F175" s="17"/>
      <c r="G175" s="17">
        <v>5.7224025664083002E-2</v>
      </c>
      <c r="H175" s="17">
        <v>7.7293866919207102E-2</v>
      </c>
      <c r="I175" s="17">
        <v>5.6631842625262503E-2</v>
      </c>
      <c r="J175" s="17">
        <v>0.153178025513488</v>
      </c>
      <c r="K175" s="17">
        <v>2.6160843988744301E-2</v>
      </c>
      <c r="L175" s="17">
        <v>0</v>
      </c>
      <c r="M175" s="17"/>
      <c r="N175" s="17">
        <v>5.0109932760878002E-2</v>
      </c>
      <c r="O175" s="17">
        <v>0</v>
      </c>
      <c r="P175" s="17">
        <v>0.14685872382558099</v>
      </c>
      <c r="Q175" s="17">
        <v>0.18698824761180899</v>
      </c>
      <c r="R175" s="17">
        <v>0.169946266774507</v>
      </c>
      <c r="S175" s="17">
        <v>0</v>
      </c>
      <c r="T175" s="17">
        <v>0.21193442502778001</v>
      </c>
      <c r="U175" s="17">
        <v>4.8495406964156197E-2</v>
      </c>
      <c r="V175" s="17">
        <v>6.9674100524874605E-2</v>
      </c>
      <c r="W175" s="17">
        <v>0.10538006204202501</v>
      </c>
      <c r="X175" s="17">
        <v>0</v>
      </c>
      <c r="Y175" s="17">
        <v>9.2614027169204804E-2</v>
      </c>
      <c r="Z175" s="17">
        <v>0.102188953138277</v>
      </c>
      <c r="AA175" s="17">
        <v>0</v>
      </c>
      <c r="AB175" s="17">
        <v>7.51391656814865E-2</v>
      </c>
      <c r="AC175" s="17">
        <v>0</v>
      </c>
      <c r="AD175" s="17">
        <v>2.96267668749906E-2</v>
      </c>
      <c r="AE175" s="17"/>
      <c r="AF175" s="17">
        <v>6.0263046077182802E-2</v>
      </c>
      <c r="AG175" s="17">
        <v>9.3499197541547896E-2</v>
      </c>
    </row>
    <row r="176" spans="2:33" x14ac:dyDescent="0.5">
      <c r="B176" t="s">
        <v>100</v>
      </c>
      <c r="C176" s="17">
        <v>0.69753564113137101</v>
      </c>
      <c r="D176" s="17">
        <v>0.66572611596067799</v>
      </c>
      <c r="E176" s="17">
        <v>0.74163833110227495</v>
      </c>
      <c r="F176" s="17"/>
      <c r="G176" s="17">
        <v>0.64790636258158796</v>
      </c>
      <c r="H176" s="17">
        <v>0.683278353818771</v>
      </c>
      <c r="I176" s="17">
        <v>0.79529520065422499</v>
      </c>
      <c r="J176" s="17">
        <v>0.55550011099949403</v>
      </c>
      <c r="K176" s="17">
        <v>0.79198336914942002</v>
      </c>
      <c r="L176" s="17">
        <v>0.730097752727492</v>
      </c>
      <c r="M176" s="17"/>
      <c r="N176" s="17">
        <v>0.67439827569023503</v>
      </c>
      <c r="O176" s="17">
        <v>0.65782483731538399</v>
      </c>
      <c r="P176" s="17">
        <v>0.70628255234883697</v>
      </c>
      <c r="Q176" s="17">
        <v>0.34119677394189901</v>
      </c>
      <c r="R176" s="17">
        <v>0.30929112988804203</v>
      </c>
      <c r="S176" s="17">
        <v>1</v>
      </c>
      <c r="T176" s="17">
        <v>0.431016625174312</v>
      </c>
      <c r="U176" s="17">
        <v>0.78096993437005702</v>
      </c>
      <c r="V176" s="17">
        <v>0.66731935460499203</v>
      </c>
      <c r="W176" s="17">
        <v>0.72862229470465301</v>
      </c>
      <c r="X176" s="17">
        <v>0.89787875082204105</v>
      </c>
      <c r="Y176" s="17">
        <v>0.68867638317777202</v>
      </c>
      <c r="Z176" s="17">
        <v>0.68519890294452002</v>
      </c>
      <c r="AA176" s="17">
        <v>1</v>
      </c>
      <c r="AB176" s="17">
        <v>0.71764067714759705</v>
      </c>
      <c r="AC176" s="17">
        <v>0.71403360762502199</v>
      </c>
      <c r="AD176" s="17">
        <v>0.790578275003891</v>
      </c>
      <c r="AE176" s="17"/>
      <c r="AF176" s="17">
        <v>0.76460513999659896</v>
      </c>
      <c r="AG176" s="17">
        <v>0.63155349317949405</v>
      </c>
    </row>
    <row r="177" spans="2:33" x14ac:dyDescent="0.5">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row>
    <row r="178" spans="2:33" x14ac:dyDescent="0.5">
      <c r="B178" s="6" t="s">
        <v>161</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row>
    <row r="179" spans="2:33" x14ac:dyDescent="0.5">
      <c r="B179" s="24" t="s">
        <v>58</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row>
    <row r="180" spans="2:33" x14ac:dyDescent="0.5">
      <c r="B180" t="s">
        <v>148</v>
      </c>
      <c r="C180" s="17">
        <v>0.786925591720262</v>
      </c>
      <c r="D180" s="17">
        <v>0.77954383981855802</v>
      </c>
      <c r="E180" s="17">
        <v>0.79532650563671503</v>
      </c>
      <c r="F180" s="17"/>
      <c r="G180" s="17">
        <v>0.67554209400198895</v>
      </c>
      <c r="H180" s="17">
        <v>0.73183228520847399</v>
      </c>
      <c r="I180" s="17">
        <v>0.78358628661195195</v>
      </c>
      <c r="J180" s="17">
        <v>0.81812425265008903</v>
      </c>
      <c r="K180" s="17">
        <v>0.78403119638691199</v>
      </c>
      <c r="L180" s="17">
        <v>0.83761688100449605</v>
      </c>
      <c r="M180" s="17"/>
      <c r="N180" s="17">
        <v>0.83877847637754499</v>
      </c>
      <c r="O180" s="17">
        <v>0.60116053524523905</v>
      </c>
      <c r="P180" s="17">
        <v>0.56163329810540197</v>
      </c>
      <c r="Q180" s="17">
        <v>0.80373200873169803</v>
      </c>
      <c r="R180" s="17">
        <v>0.55176510325286998</v>
      </c>
      <c r="S180" s="17">
        <v>1</v>
      </c>
      <c r="T180" s="17">
        <v>0.86293400605667003</v>
      </c>
      <c r="U180" s="17">
        <v>0.804476181976857</v>
      </c>
      <c r="V180" s="17">
        <v>0.73225463905414201</v>
      </c>
      <c r="W180" s="17">
        <v>0.783382863804167</v>
      </c>
      <c r="X180" s="17">
        <v>0.78478683896269397</v>
      </c>
      <c r="Y180" s="17">
        <v>0.78640997358143505</v>
      </c>
      <c r="Z180" s="17">
        <v>0.85716999946361805</v>
      </c>
      <c r="AA180" s="17">
        <v>0.81896931614144897</v>
      </c>
      <c r="AB180" s="17">
        <v>0.79184250943610801</v>
      </c>
      <c r="AC180" s="17">
        <v>0.64146416241143001</v>
      </c>
      <c r="AD180" s="17">
        <v>0.77449534355399796</v>
      </c>
      <c r="AE180" s="17"/>
      <c r="AF180" s="17">
        <v>0.826129042794569</v>
      </c>
      <c r="AG180" s="17">
        <v>0.76109135707492004</v>
      </c>
    </row>
    <row r="181" spans="2:33" x14ac:dyDescent="0.5">
      <c r="B181" t="s">
        <v>149</v>
      </c>
      <c r="C181" s="17">
        <v>0.77923807996801098</v>
      </c>
      <c r="D181" s="17">
        <v>0.77167035148865704</v>
      </c>
      <c r="E181" s="17">
        <v>0.78936248565148803</v>
      </c>
      <c r="F181" s="17"/>
      <c r="G181" s="17">
        <v>0.76152859214203505</v>
      </c>
      <c r="H181" s="17">
        <v>0.77306723666353705</v>
      </c>
      <c r="I181" s="17">
        <v>0.80035764726173197</v>
      </c>
      <c r="J181" s="17">
        <v>0.82324405507311105</v>
      </c>
      <c r="K181" s="17">
        <v>0.77357274821411104</v>
      </c>
      <c r="L181" s="17">
        <v>0.741370922191251</v>
      </c>
      <c r="M181" s="17"/>
      <c r="N181" s="17">
        <v>0.73645890599889496</v>
      </c>
      <c r="O181" s="17">
        <v>0.64585486142728898</v>
      </c>
      <c r="P181" s="17">
        <v>0.73432802240732198</v>
      </c>
      <c r="Q181" s="17">
        <v>0.807776993602074</v>
      </c>
      <c r="R181" s="17">
        <v>0.606902515037547</v>
      </c>
      <c r="S181" s="17">
        <v>0.76756512640899199</v>
      </c>
      <c r="T181" s="17">
        <v>0.796730814208918</v>
      </c>
      <c r="U181" s="17">
        <v>0.85218817866879104</v>
      </c>
      <c r="V181" s="17">
        <v>0.72901852526106303</v>
      </c>
      <c r="W181" s="17">
        <v>0.96060833361869802</v>
      </c>
      <c r="X181" s="17">
        <v>0.85158257627243705</v>
      </c>
      <c r="Y181" s="17">
        <v>0.80483086603404297</v>
      </c>
      <c r="Z181" s="17">
        <v>0.77005631514009698</v>
      </c>
      <c r="AA181" s="17">
        <v>0.58594469165318597</v>
      </c>
      <c r="AB181" s="17">
        <v>0.78138908681242303</v>
      </c>
      <c r="AC181" s="17">
        <v>0.65840850924315797</v>
      </c>
      <c r="AD181" s="17">
        <v>0.68181683255332803</v>
      </c>
      <c r="AE181" s="17"/>
      <c r="AF181" s="17">
        <v>0.81657977522276504</v>
      </c>
      <c r="AG181" s="17">
        <v>0.75463070253489595</v>
      </c>
    </row>
    <row r="182" spans="2:33" x14ac:dyDescent="0.5">
      <c r="B182" t="s">
        <v>150</v>
      </c>
      <c r="C182" s="17">
        <v>0.67304873118810904</v>
      </c>
      <c r="D182" s="17">
        <v>0.63381691443388299</v>
      </c>
      <c r="E182" s="17">
        <v>0.71091794494300597</v>
      </c>
      <c r="F182" s="17"/>
      <c r="G182" s="17">
        <v>0.69775422500539397</v>
      </c>
      <c r="H182" s="17">
        <v>0.70139504053295398</v>
      </c>
      <c r="I182" s="17">
        <v>0.72733364198776795</v>
      </c>
      <c r="J182" s="17">
        <v>0.66248924888681004</v>
      </c>
      <c r="K182" s="17">
        <v>0.61984650655808404</v>
      </c>
      <c r="L182" s="17">
        <v>0.65209758561609998</v>
      </c>
      <c r="M182" s="17"/>
      <c r="N182" s="17">
        <v>0.62008330815938795</v>
      </c>
      <c r="O182" s="17">
        <v>0.63763556704535196</v>
      </c>
      <c r="P182" s="17">
        <v>0.82955999589198504</v>
      </c>
      <c r="Q182" s="17">
        <v>0.59657817921713596</v>
      </c>
      <c r="R182" s="17">
        <v>0.29123813704968499</v>
      </c>
      <c r="S182" s="17">
        <v>0.76756512640899199</v>
      </c>
      <c r="T182" s="17">
        <v>0.85960449399495698</v>
      </c>
      <c r="U182" s="17">
        <v>0.70287526462699901</v>
      </c>
      <c r="V182" s="17">
        <v>0.72216718090036203</v>
      </c>
      <c r="W182" s="17">
        <v>0.57457878869247503</v>
      </c>
      <c r="X182" s="17">
        <v>0.75975147898530604</v>
      </c>
      <c r="Y182" s="17">
        <v>0.70059203549684801</v>
      </c>
      <c r="Z182" s="17">
        <v>0.71279366046542703</v>
      </c>
      <c r="AA182" s="17">
        <v>0.72967545253293697</v>
      </c>
      <c r="AB182" s="17">
        <v>0.64727623193293704</v>
      </c>
      <c r="AC182" s="17">
        <v>0.53111327920596196</v>
      </c>
      <c r="AD182" s="17">
        <v>0.67599157476538396</v>
      </c>
      <c r="AE182" s="17"/>
      <c r="AF182" s="17">
        <v>0.72499609630145501</v>
      </c>
      <c r="AG182" s="17">
        <v>0.63881653012494899</v>
      </c>
    </row>
    <row r="183" spans="2:33" x14ac:dyDescent="0.5">
      <c r="B183" t="s">
        <v>151</v>
      </c>
      <c r="C183" s="17">
        <v>0.66239953786071304</v>
      </c>
      <c r="D183" s="17">
        <v>0.59878901587725297</v>
      </c>
      <c r="E183" s="17">
        <v>0.72312072713299802</v>
      </c>
      <c r="F183" s="17"/>
      <c r="G183" s="17">
        <v>0.60601474658426502</v>
      </c>
      <c r="H183" s="17">
        <v>0.59835323701546195</v>
      </c>
      <c r="I183" s="17">
        <v>0.64081200758717305</v>
      </c>
      <c r="J183" s="17">
        <v>0.70909346674614304</v>
      </c>
      <c r="K183" s="17">
        <v>0.69627802653049398</v>
      </c>
      <c r="L183" s="17">
        <v>0.67409270873978699</v>
      </c>
      <c r="M183" s="17"/>
      <c r="N183" s="17">
        <v>0.64618371204754999</v>
      </c>
      <c r="O183" s="17">
        <v>0.59707783525379898</v>
      </c>
      <c r="P183" s="17">
        <v>0.27014164285197301</v>
      </c>
      <c r="Q183" s="17">
        <v>0.69686569280380595</v>
      </c>
      <c r="R183" s="17">
        <v>0.26836711686870202</v>
      </c>
      <c r="S183" s="17">
        <v>1</v>
      </c>
      <c r="T183" s="17">
        <v>0.64276779274194396</v>
      </c>
      <c r="U183" s="17">
        <v>0.71206999394521597</v>
      </c>
      <c r="V183" s="17">
        <v>0.66823277727539199</v>
      </c>
      <c r="W183" s="17">
        <v>0.70214632908958596</v>
      </c>
      <c r="X183" s="17">
        <v>0.654921072356624</v>
      </c>
      <c r="Y183" s="17">
        <v>0.71332808990802199</v>
      </c>
      <c r="Z183" s="17">
        <v>0.60534143987227995</v>
      </c>
      <c r="AA183" s="17">
        <v>0.36862671828249899</v>
      </c>
      <c r="AB183" s="17">
        <v>0.738924834932006</v>
      </c>
      <c r="AC183" s="17">
        <v>0.73326183401074396</v>
      </c>
      <c r="AD183" s="17">
        <v>0.45763062325058901</v>
      </c>
      <c r="AE183" s="17"/>
      <c r="AF183" s="17">
        <v>0.67759178933920805</v>
      </c>
      <c r="AG183" s="17">
        <v>0.65238816950585699</v>
      </c>
    </row>
    <row r="184" spans="2:33" x14ac:dyDescent="0.5">
      <c r="B184" t="s">
        <v>152</v>
      </c>
      <c r="C184" s="17">
        <v>0.65289670791201504</v>
      </c>
      <c r="D184" s="17">
        <v>0.68158905068415399</v>
      </c>
      <c r="E184" s="17">
        <v>0.62690259718099595</v>
      </c>
      <c r="F184" s="17"/>
      <c r="G184" s="17">
        <v>0.88734978665109299</v>
      </c>
      <c r="H184" s="17">
        <v>0.74025425768787601</v>
      </c>
      <c r="I184" s="17">
        <v>0.71510486557207698</v>
      </c>
      <c r="J184" s="17">
        <v>0.72747283185656197</v>
      </c>
      <c r="K184" s="17">
        <v>0.58029324218811495</v>
      </c>
      <c r="L184" s="17">
        <v>0.46050567636086298</v>
      </c>
      <c r="M184" s="17"/>
      <c r="N184" s="17">
        <v>0.64749661723655405</v>
      </c>
      <c r="O184" s="17">
        <v>0.68243462882292705</v>
      </c>
      <c r="P184" s="17">
        <v>0.46919771859903803</v>
      </c>
      <c r="Q184" s="17">
        <v>0.59847749304558095</v>
      </c>
      <c r="R184" s="17">
        <v>0.40875354097152999</v>
      </c>
      <c r="S184" s="17">
        <v>1</v>
      </c>
      <c r="T184" s="17">
        <v>0.49361510660830799</v>
      </c>
      <c r="U184" s="17">
        <v>0.796091876924375</v>
      </c>
      <c r="V184" s="17">
        <v>0.57173078321107595</v>
      </c>
      <c r="W184" s="17">
        <v>0.58299454265161799</v>
      </c>
      <c r="X184" s="17">
        <v>0.78363698300053997</v>
      </c>
      <c r="Y184" s="17">
        <v>0.59826064218618102</v>
      </c>
      <c r="Z184" s="17">
        <v>0.69635490130252797</v>
      </c>
      <c r="AA184" s="17">
        <v>0.70199139583553105</v>
      </c>
      <c r="AB184" s="17">
        <v>0.65450473650519303</v>
      </c>
      <c r="AC184" s="17">
        <v>0.67987541506062699</v>
      </c>
      <c r="AD184" s="17">
        <v>0.56763144862194703</v>
      </c>
      <c r="AE184" s="17"/>
      <c r="AF184" s="17">
        <v>0.70894459538870402</v>
      </c>
      <c r="AG184" s="17">
        <v>0.61596235043149505</v>
      </c>
    </row>
    <row r="185" spans="2:33" x14ac:dyDescent="0.5">
      <c r="B185" t="s">
        <v>153</v>
      </c>
      <c r="C185" s="17">
        <v>0.64784051038035795</v>
      </c>
      <c r="D185" s="17">
        <v>0.63823457186071397</v>
      </c>
      <c r="E185" s="17">
        <v>0.65779143852997701</v>
      </c>
      <c r="F185" s="17"/>
      <c r="G185" s="17">
        <v>0.69937634251057001</v>
      </c>
      <c r="H185" s="17">
        <v>0.68627210829665997</v>
      </c>
      <c r="I185" s="17">
        <v>0.65448699604284799</v>
      </c>
      <c r="J185" s="17">
        <v>0.65650573456663497</v>
      </c>
      <c r="K185" s="17">
        <v>0.63749465586117204</v>
      </c>
      <c r="L185" s="17">
        <v>0.60252911051672198</v>
      </c>
      <c r="M185" s="17"/>
      <c r="N185" s="17">
        <v>0.78125763298315698</v>
      </c>
      <c r="O185" s="17">
        <v>0.69651082987082003</v>
      </c>
      <c r="P185" s="17">
        <v>0.56163329810540197</v>
      </c>
      <c r="Q185" s="17">
        <v>0.60579538128865895</v>
      </c>
      <c r="R185" s="17">
        <v>0.606902515037547</v>
      </c>
      <c r="S185" s="17">
        <v>0.76756512640899199</v>
      </c>
      <c r="T185" s="17">
        <v>0.73593454348652698</v>
      </c>
      <c r="U185" s="17">
        <v>0.70861891434915802</v>
      </c>
      <c r="V185" s="17">
        <v>0.71577636458987703</v>
      </c>
      <c r="W185" s="17">
        <v>0.50530908463484303</v>
      </c>
      <c r="X185" s="17">
        <v>0.84536150194656001</v>
      </c>
      <c r="Y185" s="17">
        <v>0.64043677650709097</v>
      </c>
      <c r="Z185" s="17">
        <v>0.64443042394132199</v>
      </c>
      <c r="AA185" s="17">
        <v>0.57410678376924795</v>
      </c>
      <c r="AB185" s="17">
        <v>0.58538436740135902</v>
      </c>
      <c r="AC185" s="17">
        <v>0.56273333568937201</v>
      </c>
      <c r="AD185" s="17">
        <v>0.62744228652948097</v>
      </c>
      <c r="AE185" s="17"/>
      <c r="AF185" s="17">
        <v>0.70354590031133601</v>
      </c>
      <c r="AG185" s="17">
        <v>0.61113185144726001</v>
      </c>
    </row>
    <row r="186" spans="2:33" x14ac:dyDescent="0.5">
      <c r="B186" t="s">
        <v>154</v>
      </c>
      <c r="C186" s="17">
        <v>0.56479567899797101</v>
      </c>
      <c r="D186" s="17">
        <v>0.57388260362246402</v>
      </c>
      <c r="E186" s="17">
        <v>0.55687115841433699</v>
      </c>
      <c r="F186" s="17"/>
      <c r="G186" s="17">
        <v>0.54693097293178705</v>
      </c>
      <c r="H186" s="17">
        <v>0.67700776861779499</v>
      </c>
      <c r="I186" s="17">
        <v>0.61872556574676696</v>
      </c>
      <c r="J186" s="17">
        <v>0.63834058962763096</v>
      </c>
      <c r="K186" s="17">
        <v>0.517667845411246</v>
      </c>
      <c r="L186" s="17">
        <v>0.44031070780567699</v>
      </c>
      <c r="M186" s="17"/>
      <c r="N186" s="17">
        <v>0.56693209213384699</v>
      </c>
      <c r="O186" s="17">
        <v>0.62150204974966206</v>
      </c>
      <c r="P186" s="17">
        <v>0.57574423847027301</v>
      </c>
      <c r="Q186" s="17">
        <v>0.45785552056849499</v>
      </c>
      <c r="R186" s="17">
        <v>0.60101095760991496</v>
      </c>
      <c r="S186" s="17">
        <v>0.59990926022719604</v>
      </c>
      <c r="T186" s="17">
        <v>0.57703092899141495</v>
      </c>
      <c r="U186" s="17">
        <v>0.61549632574649804</v>
      </c>
      <c r="V186" s="17">
        <v>0.531900040680514</v>
      </c>
      <c r="W186" s="17">
        <v>0.51539351521270305</v>
      </c>
      <c r="X186" s="17">
        <v>0.64204299357280403</v>
      </c>
      <c r="Y186" s="17">
        <v>0.54915060361549395</v>
      </c>
      <c r="Z186" s="17">
        <v>0.56945547963245802</v>
      </c>
      <c r="AA186" s="17">
        <v>0.63394605612191401</v>
      </c>
      <c r="AB186" s="17">
        <v>0.54639626518829798</v>
      </c>
      <c r="AC186" s="17">
        <v>0.62825618155557295</v>
      </c>
      <c r="AD186" s="17">
        <v>0.55009053787143103</v>
      </c>
      <c r="AE186" s="17"/>
      <c r="AF186" s="17">
        <v>0.67499207028977604</v>
      </c>
      <c r="AG186" s="17">
        <v>0.49217861719118</v>
      </c>
    </row>
    <row r="187" spans="2:33" x14ac:dyDescent="0.5">
      <c r="B187" t="s">
        <v>155</v>
      </c>
      <c r="C187" s="17">
        <v>0.40305611583161099</v>
      </c>
      <c r="D187" s="17">
        <v>0.45742551969096501</v>
      </c>
      <c r="E187" s="17">
        <v>0.353560590554719</v>
      </c>
      <c r="F187" s="17"/>
      <c r="G187" s="17">
        <v>0.20054489670551101</v>
      </c>
      <c r="H187" s="17">
        <v>0.40641957175827298</v>
      </c>
      <c r="I187" s="17">
        <v>0.42591352218772</v>
      </c>
      <c r="J187" s="17">
        <v>0.41581420044444201</v>
      </c>
      <c r="K187" s="17">
        <v>0.45626187452494799</v>
      </c>
      <c r="L187" s="17">
        <v>0.41115366195150499</v>
      </c>
      <c r="M187" s="17"/>
      <c r="N187" s="17">
        <v>0.29076683353688598</v>
      </c>
      <c r="O187" s="17">
        <v>0.502261644037997</v>
      </c>
      <c r="P187" s="17">
        <v>0.27865999396944102</v>
      </c>
      <c r="Q187" s="17">
        <v>0.345077739362952</v>
      </c>
      <c r="R187" s="17">
        <v>0.25426112573161003</v>
      </c>
      <c r="S187" s="17">
        <v>0.66429259743002</v>
      </c>
      <c r="T187" s="17">
        <v>0.49284408898210802</v>
      </c>
      <c r="U187" s="17">
        <v>0.46661216080864198</v>
      </c>
      <c r="V187" s="17">
        <v>0.33986863793835198</v>
      </c>
      <c r="W187" s="17">
        <v>0.37951087013961898</v>
      </c>
      <c r="X187" s="17">
        <v>0.372691030214648</v>
      </c>
      <c r="Y187" s="17">
        <v>0.48289234685177601</v>
      </c>
      <c r="Z187" s="17">
        <v>0.44648280776538501</v>
      </c>
      <c r="AA187" s="17">
        <v>0.34629189784216202</v>
      </c>
      <c r="AB187" s="17">
        <v>0.32870868412169102</v>
      </c>
      <c r="AC187" s="17">
        <v>0.43886815749573899</v>
      </c>
      <c r="AD187" s="17">
        <v>0.37414083246879398</v>
      </c>
      <c r="AE187" s="17"/>
      <c r="AF187" s="17">
        <v>0.50102948020730997</v>
      </c>
      <c r="AG187" s="17">
        <v>0.33849376698436201</v>
      </c>
    </row>
    <row r="188" spans="2:33" x14ac:dyDescent="0.5">
      <c r="B188" t="s">
        <v>156</v>
      </c>
      <c r="C188" s="17">
        <v>0.31372496011457002</v>
      </c>
      <c r="D188" s="17">
        <v>0.319648846307929</v>
      </c>
      <c r="E188" s="17">
        <v>0.30937702280794599</v>
      </c>
      <c r="F188" s="17"/>
      <c r="G188" s="17">
        <v>0.39661274518498801</v>
      </c>
      <c r="H188" s="17">
        <v>0.52448712535598496</v>
      </c>
      <c r="I188" s="17">
        <v>0.38220218831048802</v>
      </c>
      <c r="J188" s="17">
        <v>0.32570238199819301</v>
      </c>
      <c r="K188" s="17">
        <v>0.23433636418984699</v>
      </c>
      <c r="L188" s="17">
        <v>0.158313303391175</v>
      </c>
      <c r="M188" s="17"/>
      <c r="N188" s="17">
        <v>0.28902860801344898</v>
      </c>
      <c r="O188" s="17">
        <v>0.50203615703246596</v>
      </c>
      <c r="P188" s="17">
        <v>0.334187211393148</v>
      </c>
      <c r="Q188" s="17">
        <v>0.30717697958615398</v>
      </c>
      <c r="R188" s="17">
        <v>0</v>
      </c>
      <c r="S188" s="17">
        <v>0.45911667996375199</v>
      </c>
      <c r="T188" s="17">
        <v>0.33796251417428702</v>
      </c>
      <c r="U188" s="17">
        <v>0.387792510956881</v>
      </c>
      <c r="V188" s="17">
        <v>0.36106975447899597</v>
      </c>
      <c r="W188" s="17">
        <v>0.318174365445762</v>
      </c>
      <c r="X188" s="17">
        <v>0.41082466030581899</v>
      </c>
      <c r="Y188" s="17">
        <v>0.26188310236537399</v>
      </c>
      <c r="Z188" s="17">
        <v>0.31787002808210002</v>
      </c>
      <c r="AA188" s="17">
        <v>0.215942350886342</v>
      </c>
      <c r="AB188" s="17">
        <v>0.30765320936638602</v>
      </c>
      <c r="AC188" s="17">
        <v>0.24812261293601401</v>
      </c>
      <c r="AD188" s="17">
        <v>0.28522143837436897</v>
      </c>
      <c r="AE188" s="17"/>
      <c r="AF188" s="17">
        <v>0.40391875298380198</v>
      </c>
      <c r="AG188" s="17">
        <v>0.25428918227652603</v>
      </c>
    </row>
    <row r="189" spans="2:33" x14ac:dyDescent="0.5">
      <c r="B189" t="s">
        <v>157</v>
      </c>
      <c r="C189" s="17">
        <v>0.270378796945342</v>
      </c>
      <c r="D189" s="17">
        <v>0.25922294547762498</v>
      </c>
      <c r="E189" s="17">
        <v>0.28190199387082299</v>
      </c>
      <c r="F189" s="17"/>
      <c r="G189" s="17">
        <v>0.31644116111473503</v>
      </c>
      <c r="H189" s="17">
        <v>0.348953995676961</v>
      </c>
      <c r="I189" s="17">
        <v>0.32017285456691602</v>
      </c>
      <c r="J189" s="17">
        <v>0.29147192865761701</v>
      </c>
      <c r="K189" s="17">
        <v>0.18383056652698901</v>
      </c>
      <c r="L189" s="17">
        <v>0.21400488505135701</v>
      </c>
      <c r="M189" s="17"/>
      <c r="N189" s="17">
        <v>0.25195230118314499</v>
      </c>
      <c r="O189" s="17">
        <v>0.36075483942769698</v>
      </c>
      <c r="P189" s="17">
        <v>0.29476533558120099</v>
      </c>
      <c r="Q189" s="17">
        <v>0.30100691905619598</v>
      </c>
      <c r="R189" s="17">
        <v>0</v>
      </c>
      <c r="S189" s="17">
        <v>0</v>
      </c>
      <c r="T189" s="17">
        <v>0.24569276231162601</v>
      </c>
      <c r="U189" s="17">
        <v>0.30019237217744499</v>
      </c>
      <c r="V189" s="17">
        <v>0.28574345327540801</v>
      </c>
      <c r="W189" s="17">
        <v>0.176908318930629</v>
      </c>
      <c r="X189" s="17">
        <v>0.20872175837329299</v>
      </c>
      <c r="Y189" s="17">
        <v>0.386281137460952</v>
      </c>
      <c r="Z189" s="17">
        <v>0.311085617991255</v>
      </c>
      <c r="AA189" s="17">
        <v>4.6960562555272603E-2</v>
      </c>
      <c r="AB189" s="17">
        <v>0.21451376083451501</v>
      </c>
      <c r="AC189" s="17">
        <v>0.234815249946459</v>
      </c>
      <c r="AD189" s="17">
        <v>0.231830349874906</v>
      </c>
      <c r="AE189" s="17"/>
      <c r="AF189" s="17">
        <v>0.32580657811720898</v>
      </c>
      <c r="AG189" s="17">
        <v>0.233853076239005</v>
      </c>
    </row>
    <row r="190" spans="2:33" x14ac:dyDescent="0.5">
      <c r="B190" t="s">
        <v>158</v>
      </c>
      <c r="C190" s="17">
        <v>0.260482229982198</v>
      </c>
      <c r="D190" s="17">
        <v>0.21802992527259701</v>
      </c>
      <c r="E190" s="17">
        <v>0.29748377284871302</v>
      </c>
      <c r="F190" s="17"/>
      <c r="G190" s="17">
        <v>0.54624165221502097</v>
      </c>
      <c r="H190" s="17">
        <v>0.41066446882417901</v>
      </c>
      <c r="I190" s="17">
        <v>0.38935947418028799</v>
      </c>
      <c r="J190" s="17">
        <v>0.28855105378579898</v>
      </c>
      <c r="K190" s="17">
        <v>0.144834678512923</v>
      </c>
      <c r="L190" s="17">
        <v>3.10085729594743E-2</v>
      </c>
      <c r="M190" s="17"/>
      <c r="N190" s="17">
        <v>0.26536734445385601</v>
      </c>
      <c r="O190" s="17">
        <v>0.24981138864151201</v>
      </c>
      <c r="P190" s="17">
        <v>0.32700160355542801</v>
      </c>
      <c r="Q190" s="17">
        <v>0.20673414574788301</v>
      </c>
      <c r="R190" s="17">
        <v>0.21345015295453099</v>
      </c>
      <c r="S190" s="17">
        <v>0.23243487359100801</v>
      </c>
      <c r="T190" s="17">
        <v>0.14781822695818</v>
      </c>
      <c r="U190" s="17">
        <v>0.27090032842360101</v>
      </c>
      <c r="V190" s="17">
        <v>0.25417921483945199</v>
      </c>
      <c r="W190" s="17">
        <v>0.36274329742620398</v>
      </c>
      <c r="X190" s="17">
        <v>0.28051392284798299</v>
      </c>
      <c r="Y190" s="17">
        <v>0.241340604345259</v>
      </c>
      <c r="Z190" s="17">
        <v>0.25924235403493501</v>
      </c>
      <c r="AA190" s="17">
        <v>0.18623503467881899</v>
      </c>
      <c r="AB190" s="17">
        <v>0.26577813326828398</v>
      </c>
      <c r="AC190" s="17">
        <v>0.34496416669954</v>
      </c>
      <c r="AD190" s="17">
        <v>0.26986039506493897</v>
      </c>
      <c r="AE190" s="17"/>
      <c r="AF190" s="17">
        <v>0.28840891604402402</v>
      </c>
      <c r="AG190" s="17">
        <v>0.24207914196781499</v>
      </c>
    </row>
    <row r="191" spans="2:33" x14ac:dyDescent="0.5">
      <c r="B191" t="s">
        <v>159</v>
      </c>
      <c r="C191" s="17">
        <v>0.20814290062750199</v>
      </c>
      <c r="D191" s="17">
        <v>0.230205871102558</v>
      </c>
      <c r="E191" s="17">
        <v>0.188230400481218</v>
      </c>
      <c r="F191" s="17"/>
      <c r="G191" s="17">
        <v>0.35322726352083</v>
      </c>
      <c r="H191" s="17">
        <v>0.415527340311593</v>
      </c>
      <c r="I191" s="17">
        <v>0.26552514817545397</v>
      </c>
      <c r="J191" s="17">
        <v>0.21702382837822301</v>
      </c>
      <c r="K191" s="17">
        <v>0.13563596519658899</v>
      </c>
      <c r="L191" s="17">
        <v>3.8097246022560302E-2</v>
      </c>
      <c r="M191" s="17"/>
      <c r="N191" s="17">
        <v>0.28977722424807001</v>
      </c>
      <c r="O191" s="17">
        <v>0.337331230899586</v>
      </c>
      <c r="P191" s="17">
        <v>0.31309424197288499</v>
      </c>
      <c r="Q191" s="17">
        <v>0.13984744875797001</v>
      </c>
      <c r="R191" s="17">
        <v>0</v>
      </c>
      <c r="S191" s="17">
        <v>0.29106514357556701</v>
      </c>
      <c r="T191" s="17">
        <v>0.15316545735600001</v>
      </c>
      <c r="U191" s="17">
        <v>0.219835867689501</v>
      </c>
      <c r="V191" s="17">
        <v>0.218495242591047</v>
      </c>
      <c r="W191" s="17">
        <v>0.39013575477928503</v>
      </c>
      <c r="X191" s="17">
        <v>0.16143353070723901</v>
      </c>
      <c r="Y191" s="17">
        <v>0.185666363536969</v>
      </c>
      <c r="Z191" s="17">
        <v>0.206077570979251</v>
      </c>
      <c r="AA191" s="17">
        <v>0.12543702127421699</v>
      </c>
      <c r="AB191" s="17">
        <v>0.21437156726229201</v>
      </c>
      <c r="AC191" s="17">
        <v>0.16021959134806499</v>
      </c>
      <c r="AD191" s="17">
        <v>0.123790567937113</v>
      </c>
      <c r="AE191" s="17"/>
      <c r="AF191" s="17">
        <v>0.31430665275369501</v>
      </c>
      <c r="AG191" s="17">
        <v>0.13818326166460801</v>
      </c>
    </row>
    <row r="192" spans="2:33" x14ac:dyDescent="0.5">
      <c r="B192" t="s">
        <v>160</v>
      </c>
      <c r="C192" s="17">
        <v>8.6655683994029106E-2</v>
      </c>
      <c r="D192" s="17">
        <v>0.103227915562888</v>
      </c>
      <c r="E192" s="17">
        <v>6.98502398677327E-2</v>
      </c>
      <c r="F192" s="17"/>
      <c r="G192" s="17">
        <v>0.183952684694069</v>
      </c>
      <c r="H192" s="17">
        <v>0.20421092724046699</v>
      </c>
      <c r="I192" s="17">
        <v>0.10764984311279301</v>
      </c>
      <c r="J192" s="17">
        <v>5.7548271844601699E-2</v>
      </c>
      <c r="K192" s="17">
        <v>6.1692843730971197E-2</v>
      </c>
      <c r="L192" s="17">
        <v>1.0155488742898001E-2</v>
      </c>
      <c r="M192" s="17"/>
      <c r="N192" s="17">
        <v>5.6379736060233901E-2</v>
      </c>
      <c r="O192" s="17">
        <v>0.17496748314378799</v>
      </c>
      <c r="P192" s="17">
        <v>7.6610691660761399E-2</v>
      </c>
      <c r="Q192" s="17">
        <v>0.109035168781806</v>
      </c>
      <c r="R192" s="17">
        <v>0</v>
      </c>
      <c r="S192" s="17">
        <v>0</v>
      </c>
      <c r="T192" s="17">
        <v>0.16340743192408899</v>
      </c>
      <c r="U192" s="17">
        <v>8.4071999215148102E-2</v>
      </c>
      <c r="V192" s="17">
        <v>4.3109086377560502E-2</v>
      </c>
      <c r="W192" s="17">
        <v>8.5363365892571999E-2</v>
      </c>
      <c r="X192" s="17">
        <v>0</v>
      </c>
      <c r="Y192" s="17">
        <v>6.0326546378455699E-2</v>
      </c>
      <c r="Z192" s="17">
        <v>8.3229227727808094E-2</v>
      </c>
      <c r="AA192" s="17">
        <v>0</v>
      </c>
      <c r="AB192" s="17">
        <v>0.12590354767433001</v>
      </c>
      <c r="AC192" s="17">
        <v>0.12859659568888801</v>
      </c>
      <c r="AD192" s="17">
        <v>0.122998327027315</v>
      </c>
      <c r="AE192" s="17"/>
      <c r="AF192" s="17">
        <v>9.8635929605780395E-2</v>
      </c>
      <c r="AG192" s="17">
        <v>7.8760958714456694E-2</v>
      </c>
    </row>
    <row r="193" spans="2:33" x14ac:dyDescent="0.5">
      <c r="B193" t="s">
        <v>56</v>
      </c>
      <c r="C193" s="17">
        <v>1.4126053269189099E-2</v>
      </c>
      <c r="D193" s="17">
        <v>1.33965889864686E-2</v>
      </c>
      <c r="E193" s="17">
        <v>1.4865775419274099E-2</v>
      </c>
      <c r="F193" s="17"/>
      <c r="G193" s="17">
        <v>0</v>
      </c>
      <c r="H193" s="17">
        <v>0</v>
      </c>
      <c r="I193" s="17">
        <v>1.1871210467557101E-2</v>
      </c>
      <c r="J193" s="17">
        <v>1.7493907970217801E-2</v>
      </c>
      <c r="K193" s="17">
        <v>1.21006128278428E-2</v>
      </c>
      <c r="L193" s="17">
        <v>2.7544669449190901E-2</v>
      </c>
      <c r="M193" s="17"/>
      <c r="N193" s="17">
        <v>0</v>
      </c>
      <c r="O193" s="17">
        <v>6.5844857669363793E-2</v>
      </c>
      <c r="P193" s="17">
        <v>0.108388836813728</v>
      </c>
      <c r="Q193" s="17">
        <v>0</v>
      </c>
      <c r="R193" s="17">
        <v>0.180895791600752</v>
      </c>
      <c r="S193" s="17">
        <v>0</v>
      </c>
      <c r="T193" s="17">
        <v>0</v>
      </c>
      <c r="U193" s="17">
        <v>5.4958701402850101E-3</v>
      </c>
      <c r="V193" s="17">
        <v>3.54773477145785E-2</v>
      </c>
      <c r="W193" s="17">
        <v>0</v>
      </c>
      <c r="X193" s="17">
        <v>6.7044972062799801E-2</v>
      </c>
      <c r="Y193" s="17">
        <v>6.93072810718627E-3</v>
      </c>
      <c r="Z193" s="17">
        <v>0</v>
      </c>
      <c r="AA193" s="17">
        <v>0</v>
      </c>
      <c r="AB193" s="17">
        <v>6.9319564183574498E-3</v>
      </c>
      <c r="AC193" s="17">
        <v>0</v>
      </c>
      <c r="AD193" s="17">
        <v>5.0422522165178098E-2</v>
      </c>
      <c r="AE193" s="17"/>
      <c r="AF193" s="17">
        <v>5.6122805839951802E-3</v>
      </c>
      <c r="AG193" s="17">
        <v>1.9736447130931398E-2</v>
      </c>
    </row>
    <row r="194" spans="2:33" x14ac:dyDescent="0.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row>
    <row r="195" spans="2:33" x14ac:dyDescent="0.5">
      <c r="B195" s="6" t="s">
        <v>162</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row>
    <row r="196" spans="2:33" x14ac:dyDescent="0.5">
      <c r="B196" s="24" t="s">
        <v>58</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row>
    <row r="197" spans="2:33" x14ac:dyDescent="0.5">
      <c r="B197" t="s">
        <v>151</v>
      </c>
      <c r="C197" s="17">
        <v>0.36747467377033</v>
      </c>
      <c r="D197" s="17">
        <v>0.35745654269215099</v>
      </c>
      <c r="E197" s="17">
        <v>0.37672688631871099</v>
      </c>
      <c r="F197" s="17"/>
      <c r="G197" s="17">
        <v>0.32987733425422699</v>
      </c>
      <c r="H197" s="17">
        <v>0.41587726383720802</v>
      </c>
      <c r="I197" s="17">
        <v>0.36742826998679401</v>
      </c>
      <c r="J197" s="17">
        <v>0.38045831017849902</v>
      </c>
      <c r="K197" s="17">
        <v>0.351205302474982</v>
      </c>
      <c r="L197" s="17">
        <v>0.35472796696693198</v>
      </c>
      <c r="M197" s="17"/>
      <c r="N197" s="17">
        <v>0.37553312934966598</v>
      </c>
      <c r="O197" s="17">
        <v>0.17948648646536999</v>
      </c>
      <c r="P197" s="17">
        <v>0.20090486771996599</v>
      </c>
      <c r="Q197" s="17">
        <v>0.14554418989357101</v>
      </c>
      <c r="R197" s="17">
        <v>5.51374117846768E-2</v>
      </c>
      <c r="S197" s="17">
        <v>0</v>
      </c>
      <c r="T197" s="17">
        <v>0.414028189740618</v>
      </c>
      <c r="U197" s="17">
        <v>0.397181388695177</v>
      </c>
      <c r="V197" s="17">
        <v>0.29937046464817602</v>
      </c>
      <c r="W197" s="17">
        <v>0.469039763822791</v>
      </c>
      <c r="X197" s="17">
        <v>0.33740378345514899</v>
      </c>
      <c r="Y197" s="17">
        <v>0.39275241191718702</v>
      </c>
      <c r="Z197" s="17">
        <v>0.43340307082185697</v>
      </c>
      <c r="AA197" s="17">
        <v>0.25406052159949399</v>
      </c>
      <c r="AB197" s="17">
        <v>0.42811242681524397</v>
      </c>
      <c r="AC197" s="17">
        <v>0.36543799047389502</v>
      </c>
      <c r="AD197" s="17">
        <v>0.336614279041139</v>
      </c>
      <c r="AE197" s="17"/>
      <c r="AF197" s="17">
        <v>0.37819024349064401</v>
      </c>
      <c r="AG197" s="17">
        <v>0.360413342817899</v>
      </c>
    </row>
    <row r="198" spans="2:33" x14ac:dyDescent="0.5">
      <c r="B198" t="s">
        <v>148</v>
      </c>
      <c r="C198" s="17">
        <v>0.293702977275142</v>
      </c>
      <c r="D198" s="17">
        <v>0.28167403958583698</v>
      </c>
      <c r="E198" s="17">
        <v>0.30455776966227699</v>
      </c>
      <c r="F198" s="17"/>
      <c r="G198" s="17">
        <v>0.40930756795935402</v>
      </c>
      <c r="H198" s="17">
        <v>0.30516754154472298</v>
      </c>
      <c r="I198" s="17">
        <v>0.30473822176770599</v>
      </c>
      <c r="J198" s="17">
        <v>0.29661390739124099</v>
      </c>
      <c r="K198" s="17">
        <v>0.26397879067556401</v>
      </c>
      <c r="L198" s="17">
        <v>0.25468798940453502</v>
      </c>
      <c r="M198" s="17"/>
      <c r="N198" s="17">
        <v>0.34041587555411201</v>
      </c>
      <c r="O198" s="17">
        <v>7.6163108914912098E-2</v>
      </c>
      <c r="P198" s="17">
        <v>0.21701020933172599</v>
      </c>
      <c r="Q198" s="17">
        <v>0.214903204981642</v>
      </c>
      <c r="R198" s="17">
        <v>0</v>
      </c>
      <c r="S198" s="17">
        <v>0.23243487359100801</v>
      </c>
      <c r="T198" s="17">
        <v>0.46369335666071498</v>
      </c>
      <c r="U198" s="17">
        <v>0.301567266001185</v>
      </c>
      <c r="V198" s="17">
        <v>0.20326716841408701</v>
      </c>
      <c r="W198" s="17">
        <v>0.31549639618943798</v>
      </c>
      <c r="X198" s="17">
        <v>0.28347222355810198</v>
      </c>
      <c r="Y198" s="17">
        <v>0.21876867107119299</v>
      </c>
      <c r="Z198" s="17">
        <v>0.43410802119154801</v>
      </c>
      <c r="AA198" s="17">
        <v>0.41884853470922701</v>
      </c>
      <c r="AB198" s="17">
        <v>0.325523183431707</v>
      </c>
      <c r="AC198" s="17">
        <v>0.197318106889488</v>
      </c>
      <c r="AD198" s="17">
        <v>0.310705954531793</v>
      </c>
      <c r="AE198" s="17"/>
      <c r="AF198" s="17">
        <v>0.26542217636306897</v>
      </c>
      <c r="AG198" s="17">
        <v>0.31233941939183002</v>
      </c>
    </row>
    <row r="199" spans="2:33" x14ac:dyDescent="0.5">
      <c r="B199" t="s">
        <v>150</v>
      </c>
      <c r="C199" s="17">
        <v>0.26651451044605201</v>
      </c>
      <c r="D199" s="17">
        <v>0.24472835426888701</v>
      </c>
      <c r="E199" s="17">
        <v>0.28642668202587002</v>
      </c>
      <c r="F199" s="17"/>
      <c r="G199" s="17">
        <v>0.30719109730583699</v>
      </c>
      <c r="H199" s="17">
        <v>0.26915566473869101</v>
      </c>
      <c r="I199" s="17">
        <v>0.278903013493842</v>
      </c>
      <c r="J199" s="17">
        <v>0.264361897621055</v>
      </c>
      <c r="K199" s="17">
        <v>0.230744202493499</v>
      </c>
      <c r="L199" s="17">
        <v>0.267018880036971</v>
      </c>
      <c r="M199" s="17"/>
      <c r="N199" s="17">
        <v>0.28086301485086101</v>
      </c>
      <c r="O199" s="17">
        <v>0.14091699355779599</v>
      </c>
      <c r="P199" s="17">
        <v>0.37429335011067599</v>
      </c>
      <c r="Q199" s="17">
        <v>8.9252366933157898E-2</v>
      </c>
      <c r="R199" s="17">
        <v>0.12850274591553401</v>
      </c>
      <c r="S199" s="17">
        <v>0</v>
      </c>
      <c r="T199" s="17">
        <v>0.38791761428237498</v>
      </c>
      <c r="U199" s="17">
        <v>0.259186938322992</v>
      </c>
      <c r="V199" s="17">
        <v>0.180140899495492</v>
      </c>
      <c r="W199" s="17">
        <v>0.31092582525446399</v>
      </c>
      <c r="X199" s="17">
        <v>8.6444784675818107E-2</v>
      </c>
      <c r="Y199" s="17">
        <v>0.30062571573428998</v>
      </c>
      <c r="Z199" s="17">
        <v>0.34373430426489499</v>
      </c>
      <c r="AA199" s="17">
        <v>0.56717638631843703</v>
      </c>
      <c r="AB199" s="17">
        <v>0.259568602841945</v>
      </c>
      <c r="AC199" s="17">
        <v>0.25603740531185099</v>
      </c>
      <c r="AD199" s="17">
        <v>0.20990556258505</v>
      </c>
      <c r="AE199" s="17"/>
      <c r="AF199" s="17">
        <v>0.26200242772585203</v>
      </c>
      <c r="AG199" s="17">
        <v>0.26948787632427301</v>
      </c>
    </row>
    <row r="200" spans="2:33" x14ac:dyDescent="0.5">
      <c r="B200" t="s">
        <v>149</v>
      </c>
      <c r="C200" s="17">
        <v>0.25094513349291497</v>
      </c>
      <c r="D200" s="17">
        <v>0.252728569274147</v>
      </c>
      <c r="E200" s="17">
        <v>0.25024222143021801</v>
      </c>
      <c r="F200" s="17"/>
      <c r="G200" s="17">
        <v>0.28339751971461502</v>
      </c>
      <c r="H200" s="17">
        <v>0.25197169921537599</v>
      </c>
      <c r="I200" s="17">
        <v>0.23764268588305601</v>
      </c>
      <c r="J200" s="17">
        <v>0.34128830518402598</v>
      </c>
      <c r="K200" s="17">
        <v>0.225630424635958</v>
      </c>
      <c r="L200" s="17">
        <v>0.192545438603166</v>
      </c>
      <c r="M200" s="17"/>
      <c r="N200" s="17">
        <v>0.32418997046639902</v>
      </c>
      <c r="O200" s="17">
        <v>7.48439054977241E-2</v>
      </c>
      <c r="P200" s="17">
        <v>0.21701020933172599</v>
      </c>
      <c r="Q200" s="17">
        <v>0.19176656880793699</v>
      </c>
      <c r="R200" s="17">
        <v>5.51374117846768E-2</v>
      </c>
      <c r="S200" s="17">
        <v>0</v>
      </c>
      <c r="T200" s="17">
        <v>0.34287229089396998</v>
      </c>
      <c r="U200" s="17">
        <v>0.22834870696884299</v>
      </c>
      <c r="V200" s="17">
        <v>0.15448864174250301</v>
      </c>
      <c r="W200" s="17">
        <v>0.21812584164773699</v>
      </c>
      <c r="X200" s="17">
        <v>0.32378509900400498</v>
      </c>
      <c r="Y200" s="17">
        <v>0.21865471553580099</v>
      </c>
      <c r="Z200" s="17">
        <v>0.33848125389519101</v>
      </c>
      <c r="AA200" s="17">
        <v>0.18984020354193601</v>
      </c>
      <c r="AB200" s="17">
        <v>0.29867648465778901</v>
      </c>
      <c r="AC200" s="17">
        <v>0.28748952442678499</v>
      </c>
      <c r="AD200" s="17">
        <v>0.26279766511567698</v>
      </c>
      <c r="AE200" s="17"/>
      <c r="AF200" s="17">
        <v>0.236546654722434</v>
      </c>
      <c r="AG200" s="17">
        <v>0.26043342263326502</v>
      </c>
    </row>
    <row r="201" spans="2:33" x14ac:dyDescent="0.5">
      <c r="B201" t="s">
        <v>152</v>
      </c>
      <c r="C201" s="17">
        <v>0.24005043675559201</v>
      </c>
      <c r="D201" s="17">
        <v>0.261253889818514</v>
      </c>
      <c r="E201" s="17">
        <v>0.219490031402055</v>
      </c>
      <c r="F201" s="17"/>
      <c r="G201" s="17">
        <v>0.33543113723102402</v>
      </c>
      <c r="H201" s="17">
        <v>0.29607176075734998</v>
      </c>
      <c r="I201" s="17">
        <v>0.32318448592044202</v>
      </c>
      <c r="J201" s="17">
        <v>0.26978756416120497</v>
      </c>
      <c r="K201" s="17">
        <v>0.14749852687659901</v>
      </c>
      <c r="L201" s="17">
        <v>0.15020456875065399</v>
      </c>
      <c r="M201" s="17"/>
      <c r="N201" s="17">
        <v>0.29952620826953202</v>
      </c>
      <c r="O201" s="17">
        <v>0.122337968998707</v>
      </c>
      <c r="P201" s="17">
        <v>0.21701020933172599</v>
      </c>
      <c r="Q201" s="17">
        <v>9.1137533699926304E-2</v>
      </c>
      <c r="R201" s="17">
        <v>5.51374117846768E-2</v>
      </c>
      <c r="S201" s="17">
        <v>0.23243487359100801</v>
      </c>
      <c r="T201" s="17">
        <v>0.195532918566349</v>
      </c>
      <c r="U201" s="17">
        <v>0.22907769054101501</v>
      </c>
      <c r="V201" s="17">
        <v>0.157419504417045</v>
      </c>
      <c r="W201" s="17">
        <v>0.25249113642402898</v>
      </c>
      <c r="X201" s="17">
        <v>0.29463337908849502</v>
      </c>
      <c r="Y201" s="17">
        <v>0.172613508292803</v>
      </c>
      <c r="Z201" s="17">
        <v>0.35621747047708002</v>
      </c>
      <c r="AA201" s="17">
        <v>0.36647422333468799</v>
      </c>
      <c r="AB201" s="17">
        <v>0.26777862107089101</v>
      </c>
      <c r="AC201" s="17">
        <v>0.28972890171444499</v>
      </c>
      <c r="AD201" s="17">
        <v>0.30717787618201098</v>
      </c>
      <c r="AE201" s="17"/>
      <c r="AF201" s="17">
        <v>0.240368426350381</v>
      </c>
      <c r="AG201" s="17">
        <v>0.23984088842294701</v>
      </c>
    </row>
    <row r="202" spans="2:33" x14ac:dyDescent="0.5">
      <c r="B202" t="s">
        <v>153</v>
      </c>
      <c r="C202" s="17">
        <v>0.20999593425136401</v>
      </c>
      <c r="D202" s="17">
        <v>0.21908945014727599</v>
      </c>
      <c r="E202" s="17">
        <v>0.202269786521388</v>
      </c>
      <c r="F202" s="17"/>
      <c r="G202" s="17">
        <v>0.17824172624207099</v>
      </c>
      <c r="H202" s="17">
        <v>0.228517247574239</v>
      </c>
      <c r="I202" s="17">
        <v>0.23475015420288001</v>
      </c>
      <c r="J202" s="17">
        <v>0.22276530106697101</v>
      </c>
      <c r="K202" s="17">
        <v>0.21431199785461499</v>
      </c>
      <c r="L202" s="17">
        <v>0.17922137177938499</v>
      </c>
      <c r="M202" s="17"/>
      <c r="N202" s="17">
        <v>0.30347945441097002</v>
      </c>
      <c r="O202" s="17">
        <v>5.8463174751892097E-2</v>
      </c>
      <c r="P202" s="17">
        <v>0.21701020933172599</v>
      </c>
      <c r="Q202" s="17">
        <v>7.1006288270405005E-2</v>
      </c>
      <c r="R202" s="17">
        <v>0.18239169810738201</v>
      </c>
      <c r="S202" s="17">
        <v>0</v>
      </c>
      <c r="T202" s="17">
        <v>0.28220803894514701</v>
      </c>
      <c r="U202" s="17">
        <v>0.22661986628095199</v>
      </c>
      <c r="V202" s="17">
        <v>0.10754943239322801</v>
      </c>
      <c r="W202" s="17">
        <v>0.22780594959652101</v>
      </c>
      <c r="X202" s="17">
        <v>0.13964796557817999</v>
      </c>
      <c r="Y202" s="17">
        <v>0.20161773281839099</v>
      </c>
      <c r="Z202" s="17">
        <v>0.295023084862086</v>
      </c>
      <c r="AA202" s="17">
        <v>0.28980634457189203</v>
      </c>
      <c r="AB202" s="17">
        <v>0.22755393588574599</v>
      </c>
      <c r="AC202" s="17">
        <v>0.15334935786079501</v>
      </c>
      <c r="AD202" s="17">
        <v>0.14592676054533699</v>
      </c>
      <c r="AE202" s="17"/>
      <c r="AF202" s="17">
        <v>0.19480086959325901</v>
      </c>
      <c r="AG202" s="17">
        <v>0.22000915643133501</v>
      </c>
    </row>
    <row r="203" spans="2:33" x14ac:dyDescent="0.5">
      <c r="B203" t="s">
        <v>154</v>
      </c>
      <c r="C203" s="17">
        <v>0.19006084856990599</v>
      </c>
      <c r="D203" s="17">
        <v>0.19945226176224801</v>
      </c>
      <c r="E203" s="17">
        <v>0.18197775161537399</v>
      </c>
      <c r="F203" s="17"/>
      <c r="G203" s="17">
        <v>0.20675254842294999</v>
      </c>
      <c r="H203" s="17">
        <v>0.193615287635406</v>
      </c>
      <c r="I203" s="17">
        <v>0.25019576118513298</v>
      </c>
      <c r="J203" s="17">
        <v>0.22297230284498401</v>
      </c>
      <c r="K203" s="17">
        <v>0.161844839922479</v>
      </c>
      <c r="L203" s="17">
        <v>0.12914249317048401</v>
      </c>
      <c r="M203" s="17"/>
      <c r="N203" s="17">
        <v>0.207837280004665</v>
      </c>
      <c r="O203" s="17">
        <v>0.124897042720061</v>
      </c>
      <c r="P203" s="17">
        <v>0.32765376633936</v>
      </c>
      <c r="Q203" s="17">
        <v>0.11534939092520401</v>
      </c>
      <c r="R203" s="17">
        <v>0</v>
      </c>
      <c r="S203" s="17">
        <v>0</v>
      </c>
      <c r="T203" s="17">
        <v>0.24314672435578999</v>
      </c>
      <c r="U203" s="17">
        <v>0.242635134392097</v>
      </c>
      <c r="V203" s="17">
        <v>0.115821877459895</v>
      </c>
      <c r="W203" s="17">
        <v>0.17509835015108599</v>
      </c>
      <c r="X203" s="17">
        <v>0.11576246156294601</v>
      </c>
      <c r="Y203" s="17">
        <v>0.13760569811635601</v>
      </c>
      <c r="Z203" s="17">
        <v>0.24729789190650101</v>
      </c>
      <c r="AA203" s="17">
        <v>0.20230937852601999</v>
      </c>
      <c r="AB203" s="17">
        <v>0.19994570183771801</v>
      </c>
      <c r="AC203" s="17">
        <v>0.22187988893563401</v>
      </c>
      <c r="AD203" s="17">
        <v>0.24923868178116701</v>
      </c>
      <c r="AE203" s="17"/>
      <c r="AF203" s="17">
        <v>0.201820354035737</v>
      </c>
      <c r="AG203" s="17">
        <v>0.182311586318948</v>
      </c>
    </row>
    <row r="204" spans="2:33" x14ac:dyDescent="0.5">
      <c r="B204" t="s">
        <v>157</v>
      </c>
      <c r="C204" s="17">
        <v>0.17892697390996601</v>
      </c>
      <c r="D204" s="17">
        <v>0.17748287826696099</v>
      </c>
      <c r="E204" s="17">
        <v>0.180976017837785</v>
      </c>
      <c r="F204" s="17"/>
      <c r="G204" s="17">
        <v>0.26199640157279003</v>
      </c>
      <c r="H204" s="17">
        <v>0.30753363074380502</v>
      </c>
      <c r="I204" s="17">
        <v>0.200978173899303</v>
      </c>
      <c r="J204" s="17">
        <v>0.14802154604223799</v>
      </c>
      <c r="K204" s="17">
        <v>0.104623303377233</v>
      </c>
      <c r="L204" s="17">
        <v>0.135814851217332</v>
      </c>
      <c r="M204" s="17"/>
      <c r="N204" s="17">
        <v>0.163586691186866</v>
      </c>
      <c r="O204" s="17">
        <v>0.29316333497685698</v>
      </c>
      <c r="P204" s="17">
        <v>0.29898330160801301</v>
      </c>
      <c r="Q204" s="17">
        <v>8.7050204800627196E-2</v>
      </c>
      <c r="R204" s="17">
        <v>0</v>
      </c>
      <c r="S204" s="17">
        <v>0.16765586618179501</v>
      </c>
      <c r="T204" s="17">
        <v>0.18641877318341701</v>
      </c>
      <c r="U204" s="17">
        <v>0.23636848958640899</v>
      </c>
      <c r="V204" s="17">
        <v>0.16164527265557099</v>
      </c>
      <c r="W204" s="17">
        <v>0.11046117060807099</v>
      </c>
      <c r="X204" s="17">
        <v>8.49961681420347E-2</v>
      </c>
      <c r="Y204" s="17">
        <v>0.22293935928262901</v>
      </c>
      <c r="Z204" s="17">
        <v>0.19741442773638701</v>
      </c>
      <c r="AA204" s="17">
        <v>5.2794590831141103E-2</v>
      </c>
      <c r="AB204" s="17">
        <v>0.18553984355421901</v>
      </c>
      <c r="AC204" s="17">
        <v>3.3881111576930301E-2</v>
      </c>
      <c r="AD204" s="17">
        <v>0.16044162510163801</v>
      </c>
      <c r="AE204" s="17"/>
      <c r="AF204" s="17">
        <v>0.215975955819356</v>
      </c>
      <c r="AG204" s="17">
        <v>0.15451248830246</v>
      </c>
    </row>
    <row r="205" spans="2:33" x14ac:dyDescent="0.5">
      <c r="B205" t="s">
        <v>155</v>
      </c>
      <c r="C205" s="17">
        <v>0.17015832507992501</v>
      </c>
      <c r="D205" s="17">
        <v>0.19600984040914801</v>
      </c>
      <c r="E205" s="17">
        <v>0.144246877136947</v>
      </c>
      <c r="F205" s="17"/>
      <c r="G205" s="17">
        <v>0.15478878694498299</v>
      </c>
      <c r="H205" s="17">
        <v>0.227862786786595</v>
      </c>
      <c r="I205" s="17">
        <v>0.200977413368333</v>
      </c>
      <c r="J205" s="17">
        <v>0.18200894337183801</v>
      </c>
      <c r="K205" s="17">
        <v>0.163428895672037</v>
      </c>
      <c r="L205" s="17">
        <v>0.115182978540969</v>
      </c>
      <c r="M205" s="17"/>
      <c r="N205" s="17">
        <v>0.20778085288085399</v>
      </c>
      <c r="O205" s="17">
        <v>7.48439054977241E-2</v>
      </c>
      <c r="P205" s="17">
        <v>0.17223440298862</v>
      </c>
      <c r="Q205" s="17">
        <v>0.10258641506774099</v>
      </c>
      <c r="R205" s="17">
        <v>8.4947407038996697E-2</v>
      </c>
      <c r="S205" s="17">
        <v>0.40009073977280402</v>
      </c>
      <c r="T205" s="17">
        <v>0.22523454443787899</v>
      </c>
      <c r="U205" s="17">
        <v>0.20158661776231801</v>
      </c>
      <c r="V205" s="17">
        <v>0.121394142319993</v>
      </c>
      <c r="W205" s="17">
        <v>0.20247576315278101</v>
      </c>
      <c r="X205" s="17">
        <v>0.185751706931226</v>
      </c>
      <c r="Y205" s="17">
        <v>0.149058586569077</v>
      </c>
      <c r="Z205" s="17">
        <v>0.25138487544758198</v>
      </c>
      <c r="AA205" s="17">
        <v>0.164164844808668</v>
      </c>
      <c r="AB205" s="17">
        <v>0.15277566300873199</v>
      </c>
      <c r="AC205" s="17">
        <v>9.1555295883939306E-2</v>
      </c>
      <c r="AD205" s="17">
        <v>0.129841548982081</v>
      </c>
      <c r="AE205" s="17"/>
      <c r="AF205" s="17">
        <v>0.212672892936873</v>
      </c>
      <c r="AG205" s="17">
        <v>0.14214213538836101</v>
      </c>
    </row>
    <row r="206" spans="2:33" x14ac:dyDescent="0.5">
      <c r="B206" t="s">
        <v>156</v>
      </c>
      <c r="C206" s="17">
        <v>0.16768261164986401</v>
      </c>
      <c r="D206" s="17">
        <v>0.16351064210733801</v>
      </c>
      <c r="E206" s="17">
        <v>0.17224976287445401</v>
      </c>
      <c r="F206" s="17"/>
      <c r="G206" s="17">
        <v>0.26949452519377398</v>
      </c>
      <c r="H206" s="17">
        <v>0.290437237953587</v>
      </c>
      <c r="I206" s="17">
        <v>0.20581109790575</v>
      </c>
      <c r="J206" s="17">
        <v>0.145650220294954</v>
      </c>
      <c r="K206" s="17">
        <v>0.13355924420488899</v>
      </c>
      <c r="L206" s="17">
        <v>7.4204090074001403E-2</v>
      </c>
      <c r="M206" s="17"/>
      <c r="N206" s="17">
        <v>0.207505233211566</v>
      </c>
      <c r="O206" s="17">
        <v>0.25600767556727899</v>
      </c>
      <c r="P206" s="17">
        <v>0.26495043626114101</v>
      </c>
      <c r="Q206" s="17">
        <v>6.9785483882653307E-2</v>
      </c>
      <c r="R206" s="17">
        <v>0</v>
      </c>
      <c r="S206" s="17">
        <v>0.16765586618179501</v>
      </c>
      <c r="T206" s="17">
        <v>0.21091130750373099</v>
      </c>
      <c r="U206" s="17">
        <v>0.20844623168342299</v>
      </c>
      <c r="V206" s="17">
        <v>0.12844287073952301</v>
      </c>
      <c r="W206" s="17">
        <v>0.14656496022961299</v>
      </c>
      <c r="X206" s="17">
        <v>0.111188650514995</v>
      </c>
      <c r="Y206" s="17">
        <v>0.161875954688527</v>
      </c>
      <c r="Z206" s="17">
        <v>0.182359327629355</v>
      </c>
      <c r="AA206" s="17">
        <v>7.2642430443076098E-2</v>
      </c>
      <c r="AB206" s="17">
        <v>0.151399227301345</v>
      </c>
      <c r="AC206" s="17">
        <v>0.18214739772545999</v>
      </c>
      <c r="AD206" s="17">
        <v>0.23380720124611701</v>
      </c>
      <c r="AE206" s="17"/>
      <c r="AF206" s="17">
        <v>0.19865383422584099</v>
      </c>
      <c r="AG206" s="17">
        <v>0.14727323927689701</v>
      </c>
    </row>
    <row r="207" spans="2:33" x14ac:dyDescent="0.5">
      <c r="B207" t="s">
        <v>158</v>
      </c>
      <c r="C207" s="17">
        <v>0.159275153854574</v>
      </c>
      <c r="D207" s="17">
        <v>0.14694626804427999</v>
      </c>
      <c r="E207" s="17">
        <v>0.169891009674906</v>
      </c>
      <c r="F207" s="17"/>
      <c r="G207" s="17">
        <v>0.38817278338662398</v>
      </c>
      <c r="H207" s="17">
        <v>0.26256721846664499</v>
      </c>
      <c r="I207" s="17">
        <v>0.20580708764556299</v>
      </c>
      <c r="J207" s="17">
        <v>0.179515291112359</v>
      </c>
      <c r="K207" s="17">
        <v>6.7539120903575403E-2</v>
      </c>
      <c r="L207" s="17">
        <v>2.9000935997605001E-2</v>
      </c>
      <c r="M207" s="17"/>
      <c r="N207" s="17">
        <v>0.17768851734345201</v>
      </c>
      <c r="O207" s="17">
        <v>0.18607467882011</v>
      </c>
      <c r="P207" s="17">
        <v>0.36103446890230001</v>
      </c>
      <c r="Q207" s="17">
        <v>5.7672240135821999E-2</v>
      </c>
      <c r="R207" s="17">
        <v>5.51374117846768E-2</v>
      </c>
      <c r="S207" s="17">
        <v>0</v>
      </c>
      <c r="T207" s="17">
        <v>0.132525454723116</v>
      </c>
      <c r="U207" s="17">
        <v>0.17349270869477201</v>
      </c>
      <c r="V207" s="17">
        <v>0.122332973433895</v>
      </c>
      <c r="W207" s="17">
        <v>0.25062948506481397</v>
      </c>
      <c r="X207" s="17">
        <v>0.150267383071887</v>
      </c>
      <c r="Y207" s="17">
        <v>7.98629805732394E-2</v>
      </c>
      <c r="Z207" s="17">
        <v>0.18549874136877501</v>
      </c>
      <c r="AA207" s="17">
        <v>0.11359260423574299</v>
      </c>
      <c r="AB207" s="17">
        <v>0.19343348361543899</v>
      </c>
      <c r="AC207" s="17">
        <v>0.33827337166500698</v>
      </c>
      <c r="AD207" s="17">
        <v>0.132881631967492</v>
      </c>
      <c r="AE207" s="17"/>
      <c r="AF207" s="17">
        <v>0.17774421246667399</v>
      </c>
      <c r="AG207" s="17">
        <v>0.147104439777408</v>
      </c>
    </row>
    <row r="208" spans="2:33" x14ac:dyDescent="0.5">
      <c r="B208" t="s">
        <v>159</v>
      </c>
      <c r="C208" s="17">
        <v>9.0575831679812494E-2</v>
      </c>
      <c r="D208" s="17">
        <v>0.100037161707682</v>
      </c>
      <c r="E208" s="17">
        <v>8.20417958541515E-2</v>
      </c>
      <c r="F208" s="17"/>
      <c r="G208" s="17">
        <v>0.21163315126652199</v>
      </c>
      <c r="H208" s="17">
        <v>0.12817118082027101</v>
      </c>
      <c r="I208" s="17">
        <v>0.11903093288059299</v>
      </c>
      <c r="J208" s="17">
        <v>9.5101837734551997E-2</v>
      </c>
      <c r="K208" s="17">
        <v>5.1219744557145799E-2</v>
      </c>
      <c r="L208" s="17">
        <v>2.7061739672920599E-2</v>
      </c>
      <c r="M208" s="17"/>
      <c r="N208" s="17">
        <v>0.102024693314377</v>
      </c>
      <c r="O208" s="17">
        <v>3.4959755304921E-2</v>
      </c>
      <c r="P208" s="17">
        <v>0.14039951767096501</v>
      </c>
      <c r="Q208" s="17">
        <v>3.6429100186039599E-2</v>
      </c>
      <c r="R208" s="17">
        <v>5.51374117846768E-2</v>
      </c>
      <c r="S208" s="17">
        <v>0</v>
      </c>
      <c r="T208" s="17">
        <v>0.107134441411631</v>
      </c>
      <c r="U208" s="17">
        <v>0.101456748113589</v>
      </c>
      <c r="V208" s="17">
        <v>0.106976623802909</v>
      </c>
      <c r="W208" s="17">
        <v>0.14070056201182601</v>
      </c>
      <c r="X208" s="17">
        <v>0.12879293113735499</v>
      </c>
      <c r="Y208" s="17">
        <v>6.7234725924567099E-2</v>
      </c>
      <c r="Z208" s="17">
        <v>0.14626021541845199</v>
      </c>
      <c r="AA208" s="17">
        <v>0</v>
      </c>
      <c r="AB208" s="17">
        <v>8.7954375717178096E-2</v>
      </c>
      <c r="AC208" s="17">
        <v>0.136569159027986</v>
      </c>
      <c r="AD208" s="17">
        <v>2.8882312961003399E-2</v>
      </c>
      <c r="AE208" s="17"/>
      <c r="AF208" s="17">
        <v>0.115780440910896</v>
      </c>
      <c r="AG208" s="17">
        <v>7.3966533998703302E-2</v>
      </c>
    </row>
    <row r="209" spans="2:33" x14ac:dyDescent="0.5">
      <c r="B209" t="s">
        <v>160</v>
      </c>
      <c r="C209" s="17">
        <v>5.4456322797114098E-2</v>
      </c>
      <c r="D209" s="17">
        <v>5.7689384694692203E-2</v>
      </c>
      <c r="E209" s="17">
        <v>5.0052541016377301E-2</v>
      </c>
      <c r="F209" s="17"/>
      <c r="G209" s="17">
        <v>0.120581044586112</v>
      </c>
      <c r="H209" s="17">
        <v>0.115353465141889</v>
      </c>
      <c r="I209" s="17">
        <v>6.6234564160882595E-2</v>
      </c>
      <c r="J209" s="17">
        <v>5.3640968720663901E-2</v>
      </c>
      <c r="K209" s="17">
        <v>2.6314003739855301E-2</v>
      </c>
      <c r="L209" s="17">
        <v>7.2233549537827797E-3</v>
      </c>
      <c r="M209" s="17"/>
      <c r="N209" s="17">
        <v>3.98724120732767E-2</v>
      </c>
      <c r="O209" s="17">
        <v>0</v>
      </c>
      <c r="P209" s="17">
        <v>7.6610691660761399E-2</v>
      </c>
      <c r="Q209" s="17">
        <v>0</v>
      </c>
      <c r="R209" s="17">
        <v>0</v>
      </c>
      <c r="S209" s="17">
        <v>0</v>
      </c>
      <c r="T209" s="17">
        <v>5.96830355290041E-2</v>
      </c>
      <c r="U209" s="17">
        <v>0.102619443281163</v>
      </c>
      <c r="V209" s="17">
        <v>4.41923133637575E-2</v>
      </c>
      <c r="W209" s="17">
        <v>0.106391787676361</v>
      </c>
      <c r="X209" s="17">
        <v>0</v>
      </c>
      <c r="Y209" s="17">
        <v>3.0230364040049099E-2</v>
      </c>
      <c r="Z209" s="17">
        <v>8.2656853902453503E-2</v>
      </c>
      <c r="AA209" s="17">
        <v>0</v>
      </c>
      <c r="AB209" s="17">
        <v>5.8287923807121798E-2</v>
      </c>
      <c r="AC209" s="17">
        <v>9.0540471164370306E-2</v>
      </c>
      <c r="AD209" s="17">
        <v>2.346434821148E-2</v>
      </c>
      <c r="AE209" s="17"/>
      <c r="AF209" s="17">
        <v>5.9012451550797998E-2</v>
      </c>
      <c r="AG209" s="17">
        <v>5.1453931526152699E-2</v>
      </c>
    </row>
    <row r="210" spans="2:33" x14ac:dyDescent="0.5">
      <c r="B210" t="s">
        <v>56</v>
      </c>
      <c r="C210" s="17">
        <v>0.30170401836494298</v>
      </c>
      <c r="D210" s="17">
        <v>0.318238494411268</v>
      </c>
      <c r="E210" s="17">
        <v>0.287345480763952</v>
      </c>
      <c r="F210" s="17"/>
      <c r="G210" s="17">
        <v>9.7149182265602305E-2</v>
      </c>
      <c r="H210" s="17">
        <v>0.15023490934466999</v>
      </c>
      <c r="I210" s="17">
        <v>0.24308312559397199</v>
      </c>
      <c r="J210" s="17">
        <v>0.35317525406547401</v>
      </c>
      <c r="K210" s="17">
        <v>0.355099000097302</v>
      </c>
      <c r="L210" s="17">
        <v>0.42718632541222701</v>
      </c>
      <c r="M210" s="17"/>
      <c r="N210" s="17">
        <v>0.29426197736364001</v>
      </c>
      <c r="O210" s="17">
        <v>0.390135878241756</v>
      </c>
      <c r="P210" s="17">
        <v>0.34456634860898799</v>
      </c>
      <c r="Q210" s="17">
        <v>0.455055939861639</v>
      </c>
      <c r="R210" s="17">
        <v>0.65929556072276396</v>
      </c>
      <c r="S210" s="17">
        <v>0.59990926022719604</v>
      </c>
      <c r="T210" s="17">
        <v>0.25595675253007799</v>
      </c>
      <c r="U210" s="17">
        <v>0.30140411373686099</v>
      </c>
      <c r="V210" s="17">
        <v>0.36170341885681401</v>
      </c>
      <c r="W210" s="17">
        <v>0.32068639435097801</v>
      </c>
      <c r="X210" s="17">
        <v>0.44668183747804202</v>
      </c>
      <c r="Y210" s="17">
        <v>0.31407140304856102</v>
      </c>
      <c r="Z210" s="17">
        <v>0.22060926947436399</v>
      </c>
      <c r="AA210" s="17">
        <v>0.236973021377021</v>
      </c>
      <c r="AB210" s="17">
        <v>0.21994935579246699</v>
      </c>
      <c r="AC210" s="17">
        <v>0.27808611077245798</v>
      </c>
      <c r="AD210" s="17">
        <v>0.34283343199399102</v>
      </c>
      <c r="AE210" s="17"/>
      <c r="AF210" s="17">
        <v>0.28591827040254097</v>
      </c>
      <c r="AG210" s="17">
        <v>0.31210648819189701</v>
      </c>
    </row>
    <row r="211" spans="2:33" x14ac:dyDescent="0.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row>
    <row r="212" spans="2:33" x14ac:dyDescent="0.5">
      <c r="B212" s="6" t="s">
        <v>170</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row>
    <row r="213" spans="2:33" x14ac:dyDescent="0.5">
      <c r="B213" s="24" t="s">
        <v>542</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row>
    <row r="214" spans="2:33" x14ac:dyDescent="0.5">
      <c r="B214" t="s">
        <v>163</v>
      </c>
      <c r="C214" s="17">
        <v>0.21061752238567899</v>
      </c>
      <c r="D214" s="17">
        <v>0.19875582569925401</v>
      </c>
      <c r="E214" s="17">
        <v>0.223239209863206</v>
      </c>
      <c r="F214" s="17"/>
      <c r="G214" s="17">
        <v>0.10331650201555601</v>
      </c>
      <c r="H214" s="17">
        <v>0.106881366054042</v>
      </c>
      <c r="I214" s="17">
        <v>0.22168095683886199</v>
      </c>
      <c r="J214" s="17">
        <v>0.253284799961081</v>
      </c>
      <c r="K214" s="17">
        <v>0.27921644578861698</v>
      </c>
      <c r="L214" s="17">
        <v>0.231955874901565</v>
      </c>
      <c r="M214" s="17"/>
      <c r="N214" s="17">
        <v>0.40674904683103902</v>
      </c>
      <c r="O214" s="17">
        <v>0.10536592899707201</v>
      </c>
      <c r="P214" s="17">
        <v>0.15611722301036701</v>
      </c>
      <c r="Q214" s="17">
        <v>0.370197145791755</v>
      </c>
      <c r="R214" s="17">
        <v>0.18446069935992199</v>
      </c>
      <c r="S214" s="17">
        <v>0.349898334695043</v>
      </c>
      <c r="T214" s="17">
        <v>0.15308078612998699</v>
      </c>
      <c r="U214" s="17">
        <v>0.102997533266198</v>
      </c>
      <c r="V214" s="17">
        <v>0.16176018653851101</v>
      </c>
      <c r="W214" s="17">
        <v>0.18640072448383199</v>
      </c>
      <c r="X214" s="17">
        <v>0.28854534789651498</v>
      </c>
      <c r="Y214" s="17">
        <v>0.27403202240114499</v>
      </c>
      <c r="Z214" s="17">
        <v>0.132142340788235</v>
      </c>
      <c r="AA214" s="17">
        <v>0.20791645020293001</v>
      </c>
      <c r="AB214" s="17">
        <v>0.225899869607326</v>
      </c>
      <c r="AC214" s="17">
        <v>0</v>
      </c>
      <c r="AD214" s="17">
        <v>0.20435224102222699</v>
      </c>
      <c r="AE214" s="17"/>
      <c r="AF214" s="17">
        <v>0.10282662434419999</v>
      </c>
      <c r="AG214" s="17">
        <v>0.316660881927251</v>
      </c>
    </row>
    <row r="215" spans="2:33" x14ac:dyDescent="0.5">
      <c r="B215" t="s">
        <v>164</v>
      </c>
      <c r="C215" s="17">
        <v>0.18258627406735001</v>
      </c>
      <c r="D215" s="17">
        <v>0.155934107227122</v>
      </c>
      <c r="E215" s="17">
        <v>0.21617664394021199</v>
      </c>
      <c r="F215" s="17"/>
      <c r="G215" s="17">
        <v>0.17870577093137999</v>
      </c>
      <c r="H215" s="17">
        <v>0.222771079199828</v>
      </c>
      <c r="I215" s="17">
        <v>0.10366335896819499</v>
      </c>
      <c r="J215" s="17">
        <v>0.21002163496006801</v>
      </c>
      <c r="K215" s="17">
        <v>0.191532035479135</v>
      </c>
      <c r="L215" s="17">
        <v>0.24210241722970599</v>
      </c>
      <c r="M215" s="17"/>
      <c r="N215" s="17">
        <v>0.17212608581859701</v>
      </c>
      <c r="O215" s="17">
        <v>0.12095402890925799</v>
      </c>
      <c r="P215" s="17">
        <v>0.150971303049977</v>
      </c>
      <c r="Q215" s="17">
        <v>0.22155740581734701</v>
      </c>
      <c r="R215" s="17">
        <v>0</v>
      </c>
      <c r="S215" s="17">
        <v>0.25238255977925</v>
      </c>
      <c r="T215" s="17">
        <v>0.35128380145073801</v>
      </c>
      <c r="U215" s="17">
        <v>0.21431420735506901</v>
      </c>
      <c r="V215" s="17">
        <v>0.124042598595415</v>
      </c>
      <c r="W215" s="17">
        <v>0.35526136964738803</v>
      </c>
      <c r="X215" s="17">
        <v>6.1797428937243902E-2</v>
      </c>
      <c r="Y215" s="17">
        <v>0.15810535151836699</v>
      </c>
      <c r="Z215" s="17">
        <v>0.18408635866574</v>
      </c>
      <c r="AA215" s="17">
        <v>0</v>
      </c>
      <c r="AB215" s="17">
        <v>0.14514791075379499</v>
      </c>
      <c r="AC215" s="17">
        <v>0.26764214932337299</v>
      </c>
      <c r="AD215" s="17">
        <v>0.22533568079608199</v>
      </c>
      <c r="AE215" s="17"/>
      <c r="AF215" s="17">
        <v>0.200269409424642</v>
      </c>
      <c r="AG215" s="17">
        <v>0.165189823025685</v>
      </c>
    </row>
    <row r="216" spans="2:33" x14ac:dyDescent="0.5">
      <c r="B216" t="s">
        <v>165</v>
      </c>
      <c r="C216" s="17">
        <v>0.25508708786050799</v>
      </c>
      <c r="D216" s="17">
        <v>0.31805636203662502</v>
      </c>
      <c r="E216" s="17">
        <v>0.176512541672705</v>
      </c>
      <c r="F216" s="17"/>
      <c r="G216" s="17">
        <v>0.23341190059664901</v>
      </c>
      <c r="H216" s="17">
        <v>0.24773775232895601</v>
      </c>
      <c r="I216" s="17">
        <v>0.26433979054731499</v>
      </c>
      <c r="J216" s="17">
        <v>0.265724993396322</v>
      </c>
      <c r="K216" s="17">
        <v>0.29636661481730803</v>
      </c>
      <c r="L216" s="17">
        <v>0.13652579531084599</v>
      </c>
      <c r="M216" s="17"/>
      <c r="N216" s="17">
        <v>0.140225104662381</v>
      </c>
      <c r="O216" s="17">
        <v>0.284136643612238</v>
      </c>
      <c r="P216" s="17">
        <v>0</v>
      </c>
      <c r="Q216" s="17">
        <v>0.15959363625131201</v>
      </c>
      <c r="R216" s="17">
        <v>0.52076260333745195</v>
      </c>
      <c r="S216" s="17">
        <v>0.397719105525707</v>
      </c>
      <c r="T216" s="17">
        <v>6.0859689776518497E-2</v>
      </c>
      <c r="U216" s="17">
        <v>0.30969111238100899</v>
      </c>
      <c r="V216" s="17">
        <v>0.42533120860302498</v>
      </c>
      <c r="W216" s="17">
        <v>0.16103775298293499</v>
      </c>
      <c r="X216" s="17">
        <v>0.118730475931732</v>
      </c>
      <c r="Y216" s="17">
        <v>0.26454636849049401</v>
      </c>
      <c r="Z216" s="17">
        <v>0.29953569181121298</v>
      </c>
      <c r="AA216" s="17">
        <v>0.31534697872343198</v>
      </c>
      <c r="AB216" s="17">
        <v>0.27158670116781097</v>
      </c>
      <c r="AC216" s="17">
        <v>8.7442260123662005E-2</v>
      </c>
      <c r="AD216" s="17">
        <v>0.26676918148552597</v>
      </c>
      <c r="AE216" s="17"/>
      <c r="AF216" s="17">
        <v>0.31016193359588401</v>
      </c>
      <c r="AG216" s="17">
        <v>0.20090513210979499</v>
      </c>
    </row>
    <row r="217" spans="2:33" x14ac:dyDescent="0.5">
      <c r="B217" t="s">
        <v>166</v>
      </c>
      <c r="C217" s="17">
        <v>0.16205421082903601</v>
      </c>
      <c r="D217" s="17">
        <v>0.147391777438692</v>
      </c>
      <c r="E217" s="17">
        <v>0.18104901320321001</v>
      </c>
      <c r="F217" s="17"/>
      <c r="G217" s="17">
        <v>0.292078403821799</v>
      </c>
      <c r="H217" s="17">
        <v>0.20475403922031099</v>
      </c>
      <c r="I217" s="17">
        <v>0.20334407225043399</v>
      </c>
      <c r="J217" s="17">
        <v>0.12772355546797301</v>
      </c>
      <c r="K217" s="17">
        <v>8.2420720052204299E-2</v>
      </c>
      <c r="L217" s="17">
        <v>9.5428123680955504E-2</v>
      </c>
      <c r="M217" s="17"/>
      <c r="N217" s="17">
        <v>0.156005730537707</v>
      </c>
      <c r="O217" s="17">
        <v>0.19389245827893201</v>
      </c>
      <c r="P217" s="17">
        <v>0.29005890651794802</v>
      </c>
      <c r="Q217" s="17">
        <v>0.133562019526234</v>
      </c>
      <c r="R217" s="17">
        <v>0</v>
      </c>
      <c r="S217" s="17">
        <v>0</v>
      </c>
      <c r="T217" s="17">
        <v>0.117153113043382</v>
      </c>
      <c r="U217" s="17">
        <v>0.22361160397504201</v>
      </c>
      <c r="V217" s="17">
        <v>7.5877573105040105E-2</v>
      </c>
      <c r="W217" s="17">
        <v>0.17303023332928999</v>
      </c>
      <c r="X217" s="17">
        <v>0.29504042328332097</v>
      </c>
      <c r="Y217" s="17">
        <v>0.129172502080969</v>
      </c>
      <c r="Z217" s="17">
        <v>0.169721544524364</v>
      </c>
      <c r="AA217" s="17">
        <v>0.134410060435355</v>
      </c>
      <c r="AB217" s="17">
        <v>0.169415908864118</v>
      </c>
      <c r="AC217" s="17">
        <v>0.118793401691746</v>
      </c>
      <c r="AD217" s="17">
        <v>0.127291839578002</v>
      </c>
      <c r="AE217" s="17"/>
      <c r="AF217" s="17">
        <v>0.22300329226356</v>
      </c>
      <c r="AG217" s="17">
        <v>0.10209325425733599</v>
      </c>
    </row>
    <row r="218" spans="2:33" x14ac:dyDescent="0.5">
      <c r="B218" t="s">
        <v>167</v>
      </c>
      <c r="C218" s="17">
        <v>8.4924177440164603E-2</v>
      </c>
      <c r="D218" s="17">
        <v>0.102279827610817</v>
      </c>
      <c r="E218" s="17">
        <v>6.4755568010336606E-2</v>
      </c>
      <c r="F218" s="17"/>
      <c r="G218" s="17">
        <v>8.5457795666772904E-2</v>
      </c>
      <c r="H218" s="17">
        <v>0.128048710109022</v>
      </c>
      <c r="I218" s="17">
        <v>0.106095114900704</v>
      </c>
      <c r="J218" s="17">
        <v>3.79224913347165E-2</v>
      </c>
      <c r="K218" s="17">
        <v>4.9069827886502299E-2</v>
      </c>
      <c r="L218" s="17">
        <v>0.13354790795653201</v>
      </c>
      <c r="M218" s="17"/>
      <c r="N218" s="17">
        <v>7.3588733589344299E-2</v>
      </c>
      <c r="O218" s="17">
        <v>0</v>
      </c>
      <c r="P218" s="17">
        <v>0</v>
      </c>
      <c r="Q218" s="17">
        <v>2.7801896316696401E-2</v>
      </c>
      <c r="R218" s="17">
        <v>0.29477669730262601</v>
      </c>
      <c r="S218" s="17">
        <v>0</v>
      </c>
      <c r="T218" s="17">
        <v>6.0859689776518497E-2</v>
      </c>
      <c r="U218" s="17">
        <v>7.43774908632477E-2</v>
      </c>
      <c r="V218" s="17">
        <v>0</v>
      </c>
      <c r="W218" s="17">
        <v>8.7379374609422897E-2</v>
      </c>
      <c r="X218" s="17">
        <v>0</v>
      </c>
      <c r="Y218" s="17">
        <v>8.5300471914336498E-2</v>
      </c>
      <c r="Z218" s="17">
        <v>7.5257727474928093E-2</v>
      </c>
      <c r="AA218" s="17">
        <v>0.34232651063828401</v>
      </c>
      <c r="AB218" s="17">
        <v>0.11487450599578999</v>
      </c>
      <c r="AC218" s="17">
        <v>0.24015579648624</v>
      </c>
      <c r="AD218" s="17">
        <v>0.128906118486417</v>
      </c>
      <c r="AE218" s="17"/>
      <c r="AF218" s="17">
        <v>7.4282777072959202E-2</v>
      </c>
      <c r="AG218" s="17">
        <v>9.5393056219995595E-2</v>
      </c>
    </row>
    <row r="219" spans="2:33" x14ac:dyDescent="0.5">
      <c r="B219" t="s">
        <v>168</v>
      </c>
      <c r="C219" s="17">
        <v>4.1732933721829998E-2</v>
      </c>
      <c r="D219" s="17">
        <v>2.9693318752566301E-2</v>
      </c>
      <c r="E219" s="17">
        <v>5.6565871127086401E-2</v>
      </c>
      <c r="F219" s="17"/>
      <c r="G219" s="17">
        <v>4.0122401840228798E-2</v>
      </c>
      <c r="H219" s="17">
        <v>2.9101483838389501E-2</v>
      </c>
      <c r="I219" s="17">
        <v>5.39443902877891E-2</v>
      </c>
      <c r="J219" s="17">
        <v>3.9775439964621198E-2</v>
      </c>
      <c r="K219" s="17">
        <v>4.0423893392538199E-2</v>
      </c>
      <c r="L219" s="17">
        <v>4.2800671186366997E-2</v>
      </c>
      <c r="M219" s="17"/>
      <c r="N219" s="17">
        <v>2.0156311024224799E-2</v>
      </c>
      <c r="O219" s="17">
        <v>0</v>
      </c>
      <c r="P219" s="17">
        <v>0.16386515969090401</v>
      </c>
      <c r="Q219" s="17">
        <v>2.7801896316696401E-2</v>
      </c>
      <c r="R219" s="17">
        <v>0</v>
      </c>
      <c r="S219" s="17">
        <v>0</v>
      </c>
      <c r="T219" s="17">
        <v>5.5824197526364201E-2</v>
      </c>
      <c r="U219" s="17">
        <v>3.4812430601053802E-2</v>
      </c>
      <c r="V219" s="17">
        <v>0.116790890332182</v>
      </c>
      <c r="W219" s="17">
        <v>3.6890544947132002E-2</v>
      </c>
      <c r="X219" s="17">
        <v>0</v>
      </c>
      <c r="Y219" s="17">
        <v>5.2130144004871898E-2</v>
      </c>
      <c r="Z219" s="17">
        <v>7.2474229867495105E-2</v>
      </c>
      <c r="AA219" s="17">
        <v>0</v>
      </c>
      <c r="AB219" s="17">
        <v>2.5250937723408199E-2</v>
      </c>
      <c r="AC219" s="17">
        <v>0.14622963146399501</v>
      </c>
      <c r="AD219" s="17">
        <v>0</v>
      </c>
      <c r="AE219" s="17"/>
      <c r="AF219" s="17">
        <v>4.16562873462741E-2</v>
      </c>
      <c r="AG219" s="17">
        <v>4.18083374832635E-2</v>
      </c>
    </row>
    <row r="220" spans="2:33" x14ac:dyDescent="0.5">
      <c r="B220" t="s">
        <v>169</v>
      </c>
      <c r="C220" s="17">
        <v>6.2997793695431695E-2</v>
      </c>
      <c r="D220" s="17">
        <v>4.7888781234922698E-2</v>
      </c>
      <c r="E220" s="17">
        <v>8.1701152183244197E-2</v>
      </c>
      <c r="F220" s="17"/>
      <c r="G220" s="17">
        <v>6.6907225127614794E-2</v>
      </c>
      <c r="H220" s="17">
        <v>6.0705569249452397E-2</v>
      </c>
      <c r="I220" s="17">
        <v>4.6932316206700998E-2</v>
      </c>
      <c r="J220" s="17">
        <v>6.5547084915218198E-2</v>
      </c>
      <c r="K220" s="17">
        <v>6.0970462583695803E-2</v>
      </c>
      <c r="L220" s="17">
        <v>0.117639209734029</v>
      </c>
      <c r="M220" s="17"/>
      <c r="N220" s="17">
        <v>3.1148987536707699E-2</v>
      </c>
      <c r="O220" s="17">
        <v>0.29565094020249999</v>
      </c>
      <c r="P220" s="17">
        <v>0.23898740773080501</v>
      </c>
      <c r="Q220" s="17">
        <v>5.9485999979959597E-2</v>
      </c>
      <c r="R220" s="17">
        <v>0</v>
      </c>
      <c r="S220" s="17">
        <v>0</v>
      </c>
      <c r="T220" s="17">
        <v>0.20093872229649201</v>
      </c>
      <c r="U220" s="17">
        <v>4.01956215583806E-2</v>
      </c>
      <c r="V220" s="17">
        <v>9.6197542825826196E-2</v>
      </c>
      <c r="W220" s="17">
        <v>0</v>
      </c>
      <c r="X220" s="17">
        <v>0.235886323951188</v>
      </c>
      <c r="Y220" s="17">
        <v>3.6713139589816701E-2</v>
      </c>
      <c r="Z220" s="17">
        <v>6.6782106868024105E-2</v>
      </c>
      <c r="AA220" s="17">
        <v>0</v>
      </c>
      <c r="AB220" s="17">
        <v>4.7824165887751999E-2</v>
      </c>
      <c r="AC220" s="17">
        <v>0.139736760910983</v>
      </c>
      <c r="AD220" s="17">
        <v>4.7344938631746498E-2</v>
      </c>
      <c r="AE220" s="17"/>
      <c r="AF220" s="17">
        <v>4.77996759524799E-2</v>
      </c>
      <c r="AG220" s="17">
        <v>7.7949514976673906E-2</v>
      </c>
    </row>
    <row r="221" spans="2:33" x14ac:dyDescent="0.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row>
    <row r="222" spans="2:33" x14ac:dyDescent="0.5">
      <c r="B222" s="6" t="s">
        <v>190</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row>
    <row r="223" spans="2:33" x14ac:dyDescent="0.5">
      <c r="B223" s="24" t="s">
        <v>58</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row>
    <row r="224" spans="2:33" x14ac:dyDescent="0.5">
      <c r="B224" t="s">
        <v>93</v>
      </c>
      <c r="C224" s="17">
        <v>0.43776044225074801</v>
      </c>
      <c r="D224" s="17">
        <v>0.457195597642017</v>
      </c>
      <c r="E224" s="17">
        <v>0.42120488969589098</v>
      </c>
      <c r="F224" s="17"/>
      <c r="G224" s="17">
        <v>0.47757160615817001</v>
      </c>
      <c r="H224" s="17">
        <v>0.45470170138991001</v>
      </c>
      <c r="I224" s="17">
        <v>0.46237245206666799</v>
      </c>
      <c r="J224" s="17">
        <v>0.47164482918216799</v>
      </c>
      <c r="K224" s="17">
        <v>0.438394258248052</v>
      </c>
      <c r="L224" s="17">
        <v>0.36722453596225102</v>
      </c>
      <c r="M224" s="17"/>
      <c r="N224" s="17">
        <v>0.33567903348395101</v>
      </c>
      <c r="O224" s="17">
        <v>0.38786357035077601</v>
      </c>
      <c r="P224" s="17">
        <v>0.27231591164600399</v>
      </c>
      <c r="Q224" s="17">
        <v>0.37829020459893298</v>
      </c>
      <c r="R224" s="17">
        <v>0.29750397752126001</v>
      </c>
      <c r="S224" s="17">
        <v>0.59990926022719604</v>
      </c>
      <c r="T224" s="17">
        <v>0.37469066361315301</v>
      </c>
      <c r="U224" s="17">
        <v>0.50356109664438997</v>
      </c>
      <c r="V224" s="17">
        <v>0.46190917753511601</v>
      </c>
      <c r="W224" s="17">
        <v>0.52411789774981199</v>
      </c>
      <c r="X224" s="17">
        <v>0.45248797903634702</v>
      </c>
      <c r="Y224" s="17">
        <v>0.51689888652835203</v>
      </c>
      <c r="Z224" s="17">
        <v>0.45207563143824497</v>
      </c>
      <c r="AA224" s="17">
        <v>0.58754926135124597</v>
      </c>
      <c r="AB224" s="17">
        <v>0.36859550596572699</v>
      </c>
      <c r="AC224" s="17">
        <v>0.41949861371473401</v>
      </c>
      <c r="AD224" s="17">
        <v>0.33084240851714802</v>
      </c>
      <c r="AE224" s="17"/>
      <c r="AF224" s="17">
        <v>0.55451290938253195</v>
      </c>
      <c r="AG224" s="17">
        <v>0.360823066875603</v>
      </c>
    </row>
    <row r="225" spans="2:33" x14ac:dyDescent="0.5">
      <c r="B225" t="s">
        <v>94</v>
      </c>
      <c r="C225" s="17">
        <v>0.35724870262206698</v>
      </c>
      <c r="D225" s="17">
        <v>0.356075993953754</v>
      </c>
      <c r="E225" s="17">
        <v>0.35815487541129198</v>
      </c>
      <c r="F225" s="17"/>
      <c r="G225" s="17">
        <v>0.36750104143691398</v>
      </c>
      <c r="H225" s="17">
        <v>0.369324651682711</v>
      </c>
      <c r="I225" s="17">
        <v>0.39019674865869503</v>
      </c>
      <c r="J225" s="17">
        <v>0.32114614234039801</v>
      </c>
      <c r="K225" s="17">
        <v>0.354974270530311</v>
      </c>
      <c r="L225" s="17">
        <v>0.35272075301087902</v>
      </c>
      <c r="M225" s="17"/>
      <c r="N225" s="17">
        <v>0.42198174981730802</v>
      </c>
      <c r="O225" s="17">
        <v>0.42768523915079099</v>
      </c>
      <c r="P225" s="17">
        <v>0.36103446890230001</v>
      </c>
      <c r="Q225" s="17">
        <v>0.35342968432655197</v>
      </c>
      <c r="R225" s="17">
        <v>0.30939853751628599</v>
      </c>
      <c r="S225" s="17">
        <v>0.40009073977280402</v>
      </c>
      <c r="T225" s="17">
        <v>0.42555680259532003</v>
      </c>
      <c r="U225" s="17">
        <v>0.36600176561195402</v>
      </c>
      <c r="V225" s="17">
        <v>0.24849495011196601</v>
      </c>
      <c r="W225" s="17">
        <v>0.31852032493356902</v>
      </c>
      <c r="X225" s="17">
        <v>0.38248320601263502</v>
      </c>
      <c r="Y225" s="17">
        <v>0.30108268479024303</v>
      </c>
      <c r="Z225" s="17">
        <v>0.31820924848816101</v>
      </c>
      <c r="AA225" s="17">
        <v>0.25126789440213798</v>
      </c>
      <c r="AB225" s="17">
        <v>0.40810264044690098</v>
      </c>
      <c r="AC225" s="17">
        <v>0.33953800414455698</v>
      </c>
      <c r="AD225" s="17">
        <v>0.49208452129241698</v>
      </c>
      <c r="AE225" s="17"/>
      <c r="AF225" s="17">
        <v>0.31404080834071901</v>
      </c>
      <c r="AG225" s="17">
        <v>0.38572177957847398</v>
      </c>
    </row>
    <row r="226" spans="2:33" x14ac:dyDescent="0.5">
      <c r="B226" t="s">
        <v>188</v>
      </c>
      <c r="C226" s="17">
        <v>0.11728613652449001</v>
      </c>
      <c r="D226" s="17">
        <v>0.10708459307547399</v>
      </c>
      <c r="E226" s="17">
        <v>0.12502613473985399</v>
      </c>
      <c r="F226" s="17"/>
      <c r="G226" s="17">
        <v>0.113578152950813</v>
      </c>
      <c r="H226" s="17">
        <v>0.131452724082709</v>
      </c>
      <c r="I226" s="17">
        <v>9.5025356113750806E-2</v>
      </c>
      <c r="J226" s="17">
        <v>0.12741167506340301</v>
      </c>
      <c r="K226" s="17">
        <v>0.10110732148797</v>
      </c>
      <c r="L226" s="17">
        <v>0.130357718293453</v>
      </c>
      <c r="M226" s="17"/>
      <c r="N226" s="17">
        <v>9.9080804117852195E-2</v>
      </c>
      <c r="O226" s="17">
        <v>7.8722182636266499E-2</v>
      </c>
      <c r="P226" s="17">
        <v>0</v>
      </c>
      <c r="Q226" s="17">
        <v>0.15310385827425499</v>
      </c>
      <c r="R226" s="17">
        <v>8.4947407038996697E-2</v>
      </c>
      <c r="S226" s="17">
        <v>0</v>
      </c>
      <c r="T226" s="17">
        <v>0.17752229511154599</v>
      </c>
      <c r="U226" s="17">
        <v>7.2070980491914696E-2</v>
      </c>
      <c r="V226" s="17">
        <v>0.20649231506809301</v>
      </c>
      <c r="W226" s="17">
        <v>8.2054149438364102E-2</v>
      </c>
      <c r="X226" s="17">
        <v>6.7044972062799801E-2</v>
      </c>
      <c r="Y226" s="17">
        <v>0.12498408897664399</v>
      </c>
      <c r="Z226" s="17">
        <v>0.12588009198940001</v>
      </c>
      <c r="AA226" s="17">
        <v>5.2794590831141103E-2</v>
      </c>
      <c r="AB226" s="17">
        <v>0.130204304068363</v>
      </c>
      <c r="AC226" s="17">
        <v>0.24096338214071</v>
      </c>
      <c r="AD226" s="17">
        <v>7.8853873636622607E-2</v>
      </c>
      <c r="AE226" s="17"/>
      <c r="AF226" s="17">
        <v>9.4729570296382404E-2</v>
      </c>
      <c r="AG226" s="17">
        <v>0.13215043057925699</v>
      </c>
    </row>
    <row r="227" spans="2:33" x14ac:dyDescent="0.5">
      <c r="B227" t="s">
        <v>96</v>
      </c>
      <c r="C227" s="17">
        <v>3.61141267928132E-2</v>
      </c>
      <c r="D227" s="17">
        <v>2.9025979604357498E-2</v>
      </c>
      <c r="E227" s="17">
        <v>4.29102276456612E-2</v>
      </c>
      <c r="F227" s="17"/>
      <c r="G227" s="17">
        <v>2.68098887453543E-2</v>
      </c>
      <c r="H227" s="17">
        <v>2.49415944859104E-2</v>
      </c>
      <c r="I227" s="17">
        <v>1.55063568321686E-2</v>
      </c>
      <c r="J227" s="17">
        <v>4.2407533833609498E-2</v>
      </c>
      <c r="K227" s="17">
        <v>3.7591984677311598E-2</v>
      </c>
      <c r="L227" s="17">
        <v>5.52082810473149E-2</v>
      </c>
      <c r="M227" s="17"/>
      <c r="N227" s="17">
        <v>0.104126897552343</v>
      </c>
      <c r="O227" s="17">
        <v>0</v>
      </c>
      <c r="P227" s="17">
        <v>0.100977641859018</v>
      </c>
      <c r="Q227" s="17">
        <v>3.80310478423855E-2</v>
      </c>
      <c r="R227" s="17">
        <v>0</v>
      </c>
      <c r="S227" s="17">
        <v>0</v>
      </c>
      <c r="T227" s="17">
        <v>0</v>
      </c>
      <c r="U227" s="17">
        <v>2.5050958855688799E-2</v>
      </c>
      <c r="V227" s="17">
        <v>2.0548110598061199E-2</v>
      </c>
      <c r="W227" s="17">
        <v>2.1729508457075199E-2</v>
      </c>
      <c r="X227" s="17">
        <v>6.5348235423291698E-2</v>
      </c>
      <c r="Y227" s="17">
        <v>3.74640902229086E-2</v>
      </c>
      <c r="Z227" s="17">
        <v>4.88266414970615E-2</v>
      </c>
      <c r="AA227" s="17">
        <v>0</v>
      </c>
      <c r="AB227" s="17">
        <v>4.4645300528867102E-2</v>
      </c>
      <c r="AC227" s="17">
        <v>0</v>
      </c>
      <c r="AD227" s="17">
        <v>1.7053265638120998E-2</v>
      </c>
      <c r="AE227" s="17"/>
      <c r="AF227" s="17">
        <v>2.1226322815385199E-2</v>
      </c>
      <c r="AG227" s="17">
        <v>4.59248707647592E-2</v>
      </c>
    </row>
    <row r="228" spans="2:33" x14ac:dyDescent="0.5">
      <c r="B228" t="s">
        <v>97</v>
      </c>
      <c r="C228" s="17">
        <v>2.8411867228138099E-2</v>
      </c>
      <c r="D228" s="17">
        <v>3.4437072315565101E-2</v>
      </c>
      <c r="E228" s="17">
        <v>2.2863833513738701E-2</v>
      </c>
      <c r="F228" s="17"/>
      <c r="G228" s="17">
        <v>6.0292126646040401E-3</v>
      </c>
      <c r="H228" s="17">
        <v>0</v>
      </c>
      <c r="I228" s="17">
        <v>1.12245863232984E-2</v>
      </c>
      <c r="J228" s="17">
        <v>1.3762459253832E-2</v>
      </c>
      <c r="K228" s="17">
        <v>4.3393961760549299E-2</v>
      </c>
      <c r="L228" s="17">
        <v>6.7116331754196706E-2</v>
      </c>
      <c r="M228" s="17"/>
      <c r="N228" s="17">
        <v>3.9131515028545102E-2</v>
      </c>
      <c r="O228" s="17">
        <v>3.98841501928031E-2</v>
      </c>
      <c r="P228" s="17">
        <v>0.26567197759267802</v>
      </c>
      <c r="Q228" s="17">
        <v>3.8172657397596801E-2</v>
      </c>
      <c r="R228" s="17">
        <v>0.308150077923457</v>
      </c>
      <c r="S228" s="17">
        <v>0</v>
      </c>
      <c r="T228" s="17">
        <v>2.2230238679981099E-2</v>
      </c>
      <c r="U228" s="17">
        <v>1.8995204777368099E-2</v>
      </c>
      <c r="V228" s="17">
        <v>0</v>
      </c>
      <c r="W228" s="17">
        <v>0</v>
      </c>
      <c r="X228" s="17">
        <v>0</v>
      </c>
      <c r="Y228" s="17">
        <v>1.3387560758988001E-2</v>
      </c>
      <c r="Z228" s="17">
        <v>2.73128321532814E-2</v>
      </c>
      <c r="AA228" s="17">
        <v>0.10838825341547501</v>
      </c>
      <c r="AB228" s="17">
        <v>2.6978940768795302E-2</v>
      </c>
      <c r="AC228" s="17">
        <v>0</v>
      </c>
      <c r="AD228" s="17">
        <v>0</v>
      </c>
      <c r="AE228" s="17"/>
      <c r="AF228" s="17">
        <v>7.0319440620562603E-3</v>
      </c>
      <c r="AG228" s="17">
        <v>4.2500778704963001E-2</v>
      </c>
    </row>
    <row r="229" spans="2:33" x14ac:dyDescent="0.5">
      <c r="B229" t="s">
        <v>77</v>
      </c>
      <c r="C229" s="17">
        <v>2.31787245817432E-2</v>
      </c>
      <c r="D229" s="17">
        <v>1.6180763408832E-2</v>
      </c>
      <c r="E229" s="17">
        <v>2.98400389935626E-2</v>
      </c>
      <c r="F229" s="17"/>
      <c r="G229" s="17">
        <v>8.5100980441458595E-3</v>
      </c>
      <c r="H229" s="17">
        <v>1.95793283587605E-2</v>
      </c>
      <c r="I229" s="17">
        <v>2.5674500005418901E-2</v>
      </c>
      <c r="J229" s="17">
        <v>2.36273603265892E-2</v>
      </c>
      <c r="K229" s="17">
        <v>2.4538203295805298E-2</v>
      </c>
      <c r="L229" s="17">
        <v>2.73723799319051E-2</v>
      </c>
      <c r="M229" s="17"/>
      <c r="N229" s="17">
        <v>0</v>
      </c>
      <c r="O229" s="17">
        <v>6.5844857669363793E-2</v>
      </c>
      <c r="P229" s="17">
        <v>0</v>
      </c>
      <c r="Q229" s="17">
        <v>3.89725475602773E-2</v>
      </c>
      <c r="R229" s="17">
        <v>0</v>
      </c>
      <c r="S229" s="17">
        <v>0</v>
      </c>
      <c r="T229" s="17">
        <v>0</v>
      </c>
      <c r="U229" s="17">
        <v>1.43199936186843E-2</v>
      </c>
      <c r="V229" s="17">
        <v>6.2555446686764105E-2</v>
      </c>
      <c r="W229" s="17">
        <v>5.35781194211798E-2</v>
      </c>
      <c r="X229" s="17">
        <v>3.2635607464926199E-2</v>
      </c>
      <c r="Y229" s="17">
        <v>6.1826887228643998E-3</v>
      </c>
      <c r="Z229" s="17">
        <v>2.7695554433851601E-2</v>
      </c>
      <c r="AA229" s="17">
        <v>0</v>
      </c>
      <c r="AB229" s="17">
        <v>2.1473308221346601E-2</v>
      </c>
      <c r="AC229" s="17">
        <v>0</v>
      </c>
      <c r="AD229" s="17">
        <v>8.1165930915691006E-2</v>
      </c>
      <c r="AE229" s="17"/>
      <c r="AF229" s="17">
        <v>8.4584451029260602E-3</v>
      </c>
      <c r="AG229" s="17">
        <v>3.2879073496944002E-2</v>
      </c>
    </row>
    <row r="230" spans="2:33" x14ac:dyDescent="0.5">
      <c r="B230" t="s">
        <v>98</v>
      </c>
      <c r="C230" s="17">
        <v>0.79500914487281504</v>
      </c>
      <c r="D230" s="17">
        <v>0.813271591595771</v>
      </c>
      <c r="E230" s="17">
        <v>0.77935976510718297</v>
      </c>
      <c r="F230" s="17"/>
      <c r="G230" s="17">
        <v>0.84507264759508305</v>
      </c>
      <c r="H230" s="17">
        <v>0.82402635307261995</v>
      </c>
      <c r="I230" s="17">
        <v>0.85256920072536302</v>
      </c>
      <c r="J230" s="17">
        <v>0.79279097152256595</v>
      </c>
      <c r="K230" s="17">
        <v>0.79336852877836295</v>
      </c>
      <c r="L230" s="17">
        <v>0.71994528897313004</v>
      </c>
      <c r="M230" s="17"/>
      <c r="N230" s="17">
        <v>0.75766078330125997</v>
      </c>
      <c r="O230" s="17">
        <v>0.81554880950156705</v>
      </c>
      <c r="P230" s="17">
        <v>0.63335038054830395</v>
      </c>
      <c r="Q230" s="17">
        <v>0.73171988892548501</v>
      </c>
      <c r="R230" s="17">
        <v>0.606902515037547</v>
      </c>
      <c r="S230" s="17">
        <v>1</v>
      </c>
      <c r="T230" s="17">
        <v>0.80024746620847298</v>
      </c>
      <c r="U230" s="17">
        <v>0.86956286225634405</v>
      </c>
      <c r="V230" s="17">
        <v>0.71040412764708205</v>
      </c>
      <c r="W230" s="17">
        <v>0.84263822268338096</v>
      </c>
      <c r="X230" s="17">
        <v>0.83497118504898205</v>
      </c>
      <c r="Y230" s="17">
        <v>0.81798157131859495</v>
      </c>
      <c r="Z230" s="17">
        <v>0.77028487992640604</v>
      </c>
      <c r="AA230" s="17">
        <v>0.838817155753384</v>
      </c>
      <c r="AB230" s="17">
        <v>0.77669814641262802</v>
      </c>
      <c r="AC230" s="17">
        <v>0.75903661785929</v>
      </c>
      <c r="AD230" s="17">
        <v>0.82292692980956506</v>
      </c>
      <c r="AE230" s="17"/>
      <c r="AF230" s="17">
        <v>0.86855371772324996</v>
      </c>
      <c r="AG230" s="17">
        <v>0.74654484645407704</v>
      </c>
    </row>
    <row r="231" spans="2:33" x14ac:dyDescent="0.5">
      <c r="B231" t="s">
        <v>99</v>
      </c>
      <c r="C231" s="17">
        <v>6.4525994020951299E-2</v>
      </c>
      <c r="D231" s="17">
        <v>6.3463051919922506E-2</v>
      </c>
      <c r="E231" s="17">
        <v>6.5774061159399905E-2</v>
      </c>
      <c r="F231" s="17"/>
      <c r="G231" s="17">
        <v>3.2839101409958299E-2</v>
      </c>
      <c r="H231" s="17">
        <v>2.49415944859104E-2</v>
      </c>
      <c r="I231" s="17">
        <v>2.6730943155467E-2</v>
      </c>
      <c r="J231" s="17">
        <v>5.61699930874415E-2</v>
      </c>
      <c r="K231" s="17">
        <v>8.0985946437860903E-2</v>
      </c>
      <c r="L231" s="17">
        <v>0.12232461280151199</v>
      </c>
      <c r="M231" s="17"/>
      <c r="N231" s="17">
        <v>0.14325841258088801</v>
      </c>
      <c r="O231" s="17">
        <v>3.98841501928031E-2</v>
      </c>
      <c r="P231" s="17">
        <v>0.366649619451696</v>
      </c>
      <c r="Q231" s="17">
        <v>7.6203705239982295E-2</v>
      </c>
      <c r="R231" s="17">
        <v>0.308150077923457</v>
      </c>
      <c r="S231" s="17">
        <v>0</v>
      </c>
      <c r="T231" s="17">
        <v>2.2230238679981099E-2</v>
      </c>
      <c r="U231" s="17">
        <v>4.4046163633056898E-2</v>
      </c>
      <c r="V231" s="17">
        <v>2.0548110598061199E-2</v>
      </c>
      <c r="W231" s="17">
        <v>2.1729508457075199E-2</v>
      </c>
      <c r="X231" s="17">
        <v>6.5348235423291698E-2</v>
      </c>
      <c r="Y231" s="17">
        <v>5.0851650981896597E-2</v>
      </c>
      <c r="Z231" s="17">
        <v>7.6139473650342904E-2</v>
      </c>
      <c r="AA231" s="17">
        <v>0.10838825341547501</v>
      </c>
      <c r="AB231" s="17">
        <v>7.1624241297662303E-2</v>
      </c>
      <c r="AC231" s="17">
        <v>0</v>
      </c>
      <c r="AD231" s="17">
        <v>1.7053265638120998E-2</v>
      </c>
      <c r="AE231" s="17"/>
      <c r="AF231" s="17">
        <v>2.8258266877441401E-2</v>
      </c>
      <c r="AG231" s="17">
        <v>8.8425649469722201E-2</v>
      </c>
    </row>
    <row r="232" spans="2:33" x14ac:dyDescent="0.5">
      <c r="B232" t="s">
        <v>100</v>
      </c>
      <c r="C232" s="17">
        <v>0.73048315085186399</v>
      </c>
      <c r="D232" s="17">
        <v>0.74980853967584904</v>
      </c>
      <c r="E232" s="17">
        <v>0.71358570394778298</v>
      </c>
      <c r="F232" s="17"/>
      <c r="G232" s="17">
        <v>0.812233546185125</v>
      </c>
      <c r="H232" s="17">
        <v>0.79908475858671002</v>
      </c>
      <c r="I232" s="17">
        <v>0.82583825756989604</v>
      </c>
      <c r="J232" s="17">
        <v>0.73662097843512497</v>
      </c>
      <c r="K232" s="17">
        <v>0.712382582340502</v>
      </c>
      <c r="L232" s="17">
        <v>0.59762067617161796</v>
      </c>
      <c r="M232" s="17"/>
      <c r="N232" s="17">
        <v>0.61440237072037196</v>
      </c>
      <c r="O232" s="17">
        <v>0.77566465930876405</v>
      </c>
      <c r="P232" s="17">
        <v>0.26670076109660701</v>
      </c>
      <c r="Q232" s="17">
        <v>0.65551618368550302</v>
      </c>
      <c r="R232" s="17">
        <v>0.29875243711409</v>
      </c>
      <c r="S232" s="17">
        <v>1</v>
      </c>
      <c r="T232" s="17">
        <v>0.77801722752849201</v>
      </c>
      <c r="U232" s="17">
        <v>0.82551669862328703</v>
      </c>
      <c r="V232" s="17">
        <v>0.689856017049021</v>
      </c>
      <c r="W232" s="17">
        <v>0.82090871422630596</v>
      </c>
      <c r="X232" s="17">
        <v>0.769622949625691</v>
      </c>
      <c r="Y232" s="17">
        <v>0.76712992033669902</v>
      </c>
      <c r="Z232" s="17">
        <v>0.69414540627606303</v>
      </c>
      <c r="AA232" s="17">
        <v>0.73042890233790903</v>
      </c>
      <c r="AB232" s="17">
        <v>0.70507390511496504</v>
      </c>
      <c r="AC232" s="17">
        <v>0.75903661785929</v>
      </c>
      <c r="AD232" s="17">
        <v>0.80587366417144402</v>
      </c>
      <c r="AE232" s="17"/>
      <c r="AF232" s="17">
        <v>0.84029545084580903</v>
      </c>
      <c r="AG232" s="17">
        <v>0.65811919698435495</v>
      </c>
    </row>
    <row r="233" spans="2:33" x14ac:dyDescent="0.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row>
    <row r="234" spans="2:33" x14ac:dyDescent="0.5">
      <c r="B234" s="6" t="s">
        <v>191</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row>
    <row r="235" spans="2:33" x14ac:dyDescent="0.5">
      <c r="B235" s="24" t="s">
        <v>58</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row>
    <row r="236" spans="2:33" x14ac:dyDescent="0.5">
      <c r="B236" t="s">
        <v>93</v>
      </c>
      <c r="C236" s="17">
        <v>0.29113451297649001</v>
      </c>
      <c r="D236" s="17">
        <v>0.30921661609231998</v>
      </c>
      <c r="E236" s="17">
        <v>0.27528171791310302</v>
      </c>
      <c r="F236" s="17"/>
      <c r="G236" s="17">
        <v>0.30802773988762999</v>
      </c>
      <c r="H236" s="17">
        <v>0.366389751236182</v>
      </c>
      <c r="I236" s="17">
        <v>0.32444168743344198</v>
      </c>
      <c r="J236" s="17">
        <v>0.330713173182065</v>
      </c>
      <c r="K236" s="17">
        <v>0.22565492939701401</v>
      </c>
      <c r="L236" s="17">
        <v>0.23032008824591699</v>
      </c>
      <c r="M236" s="17"/>
      <c r="N236" s="17">
        <v>0.33734692182160497</v>
      </c>
      <c r="O236" s="17">
        <v>0.213546579359886</v>
      </c>
      <c r="P236" s="17">
        <v>0.18505626863917801</v>
      </c>
      <c r="Q236" s="17">
        <v>0.24842554461779201</v>
      </c>
      <c r="R236" s="17">
        <v>0.21787280291882699</v>
      </c>
      <c r="S236" s="17">
        <v>0.83234413381820505</v>
      </c>
      <c r="T236" s="17">
        <v>0.231126203054904</v>
      </c>
      <c r="U236" s="17">
        <v>0.35721305311469598</v>
      </c>
      <c r="V236" s="17">
        <v>0.28983687300417399</v>
      </c>
      <c r="W236" s="17">
        <v>0.18658887608906699</v>
      </c>
      <c r="X236" s="17">
        <v>0.30717031880475798</v>
      </c>
      <c r="Y236" s="17">
        <v>0.30573041765986098</v>
      </c>
      <c r="Z236" s="17">
        <v>0.292151402725637</v>
      </c>
      <c r="AA236" s="17">
        <v>0.37808963258147299</v>
      </c>
      <c r="AB236" s="17">
        <v>0.23344591964333899</v>
      </c>
      <c r="AC236" s="17">
        <v>0.35614845909275999</v>
      </c>
      <c r="AD236" s="17">
        <v>0.28722159062436298</v>
      </c>
      <c r="AE236" s="17"/>
      <c r="AF236" s="17">
        <v>0.38366521719044999</v>
      </c>
      <c r="AG236" s="17">
        <v>0.230158760611443</v>
      </c>
    </row>
    <row r="237" spans="2:33" x14ac:dyDescent="0.5">
      <c r="B237" t="s">
        <v>94</v>
      </c>
      <c r="C237" s="17">
        <v>0.33820472570668503</v>
      </c>
      <c r="D237" s="17">
        <v>0.36902923460315201</v>
      </c>
      <c r="E237" s="17">
        <v>0.3089896410295</v>
      </c>
      <c r="F237" s="17"/>
      <c r="G237" s="17">
        <v>0.47148715052041501</v>
      </c>
      <c r="H237" s="17">
        <v>0.39915216304027601</v>
      </c>
      <c r="I237" s="17">
        <v>0.35937861572849</v>
      </c>
      <c r="J237" s="17">
        <v>0.32353624285432298</v>
      </c>
      <c r="K237" s="17">
        <v>0.36235861987931201</v>
      </c>
      <c r="L237" s="17">
        <v>0.23483078887389999</v>
      </c>
      <c r="M237" s="17"/>
      <c r="N237" s="17">
        <v>0.26708301931837802</v>
      </c>
      <c r="O237" s="17">
        <v>0.25277063409126599</v>
      </c>
      <c r="P237" s="17">
        <v>0.44829411190912599</v>
      </c>
      <c r="Q237" s="17">
        <v>0.34149921419060197</v>
      </c>
      <c r="R237" s="17">
        <v>0.33389230033404299</v>
      </c>
      <c r="S237" s="17">
        <v>0.16765586618179501</v>
      </c>
      <c r="T237" s="17">
        <v>0.37490918626192699</v>
      </c>
      <c r="U237" s="17">
        <v>0.407137530261721</v>
      </c>
      <c r="V237" s="17">
        <v>0.30893280663158901</v>
      </c>
      <c r="W237" s="17">
        <v>0.51449335599023205</v>
      </c>
      <c r="X237" s="17">
        <v>0.449919879250195</v>
      </c>
      <c r="Y237" s="17">
        <v>0.33160939273618401</v>
      </c>
      <c r="Z237" s="17">
        <v>0.27648845717595</v>
      </c>
      <c r="AA237" s="17">
        <v>0.22371576943116001</v>
      </c>
      <c r="AB237" s="17">
        <v>0.35247127525064498</v>
      </c>
      <c r="AC237" s="17">
        <v>0.19488774947606799</v>
      </c>
      <c r="AD237" s="17">
        <v>0.32159097690631</v>
      </c>
      <c r="AE237" s="17"/>
      <c r="AF237" s="17">
        <v>0.38167916214126901</v>
      </c>
      <c r="AG237" s="17">
        <v>0.309556003179777</v>
      </c>
    </row>
    <row r="238" spans="2:33" x14ac:dyDescent="0.5">
      <c r="B238" t="s">
        <v>188</v>
      </c>
      <c r="C238" s="17">
        <v>0.19431534312488</v>
      </c>
      <c r="D238" s="17">
        <v>0.18224708175883</v>
      </c>
      <c r="E238" s="17">
        <v>0.20410662919116401</v>
      </c>
      <c r="F238" s="17"/>
      <c r="G238" s="17">
        <v>0.162886135674703</v>
      </c>
      <c r="H238" s="17">
        <v>0.18339712630456101</v>
      </c>
      <c r="I238" s="17">
        <v>0.18341533536377799</v>
      </c>
      <c r="J238" s="17">
        <v>0.22055437128181099</v>
      </c>
      <c r="K238" s="17">
        <v>0.18129937069920099</v>
      </c>
      <c r="L238" s="17">
        <v>0.20773417868444399</v>
      </c>
      <c r="M238" s="17"/>
      <c r="N238" s="17">
        <v>0.19133207436904501</v>
      </c>
      <c r="O238" s="17">
        <v>0.26785052987135499</v>
      </c>
      <c r="P238" s="17">
        <v>0.100977641859018</v>
      </c>
      <c r="Q238" s="17">
        <v>0.220270693246159</v>
      </c>
      <c r="R238" s="17">
        <v>0.14008481882367299</v>
      </c>
      <c r="S238" s="17">
        <v>0</v>
      </c>
      <c r="T238" s="17">
        <v>0.184042920690869</v>
      </c>
      <c r="U238" s="17">
        <v>0.113132466352659</v>
      </c>
      <c r="V238" s="17">
        <v>0.230673724669131</v>
      </c>
      <c r="W238" s="17">
        <v>0.13310962694341899</v>
      </c>
      <c r="X238" s="17">
        <v>0.14492595905682901</v>
      </c>
      <c r="Y238" s="17">
        <v>0.19759807833868701</v>
      </c>
      <c r="Z238" s="17">
        <v>0.20493296710388001</v>
      </c>
      <c r="AA238" s="17">
        <v>0.28340854851142</v>
      </c>
      <c r="AB238" s="17">
        <v>0.2395948575861</v>
      </c>
      <c r="AC238" s="17">
        <v>0.17612760587130499</v>
      </c>
      <c r="AD238" s="17">
        <v>0.25753241700015</v>
      </c>
      <c r="AE238" s="17"/>
      <c r="AF238" s="17">
        <v>0.14830546746335599</v>
      </c>
      <c r="AG238" s="17">
        <v>0.22463486580133701</v>
      </c>
    </row>
    <row r="239" spans="2:33" x14ac:dyDescent="0.5">
      <c r="B239" t="s">
        <v>96</v>
      </c>
      <c r="C239" s="17">
        <v>5.2388855792736798E-2</v>
      </c>
      <c r="D239" s="17">
        <v>3.5821543096308701E-2</v>
      </c>
      <c r="E239" s="17">
        <v>6.8149548541678998E-2</v>
      </c>
      <c r="F239" s="17"/>
      <c r="G239" s="17">
        <v>7.0624790495916199E-3</v>
      </c>
      <c r="H239" s="17">
        <v>2.45382756423498E-2</v>
      </c>
      <c r="I239" s="17">
        <v>6.2772057425092107E-2</v>
      </c>
      <c r="J239" s="17">
        <v>4.3637977694362E-2</v>
      </c>
      <c r="K239" s="17">
        <v>6.4385793096426405E-2</v>
      </c>
      <c r="L239" s="17">
        <v>7.5592954318559002E-2</v>
      </c>
      <c r="M239" s="17"/>
      <c r="N239" s="17">
        <v>9.0488844758796094E-2</v>
      </c>
      <c r="O239" s="17">
        <v>3.6584160824843101E-2</v>
      </c>
      <c r="P239" s="17">
        <v>0</v>
      </c>
      <c r="Q239" s="17">
        <v>5.4670187840610798E-2</v>
      </c>
      <c r="R239" s="17">
        <v>0</v>
      </c>
      <c r="S239" s="17">
        <v>0</v>
      </c>
      <c r="T239" s="17">
        <v>0</v>
      </c>
      <c r="U239" s="17">
        <v>5.1925087168890799E-2</v>
      </c>
      <c r="V239" s="17">
        <v>2.0548110598061199E-2</v>
      </c>
      <c r="W239" s="17">
        <v>5.8651902134922697E-2</v>
      </c>
      <c r="X239" s="17">
        <v>0</v>
      </c>
      <c r="Y239" s="17">
        <v>4.2643106192623903E-2</v>
      </c>
      <c r="Z239" s="17">
        <v>5.0787877138263597E-2</v>
      </c>
      <c r="AA239" s="17">
        <v>4.6960562555272603E-2</v>
      </c>
      <c r="AB239" s="17">
        <v>6.7681499634469594E-2</v>
      </c>
      <c r="AC239" s="17">
        <v>0.17990802043779999</v>
      </c>
      <c r="AD239" s="17">
        <v>3.05806650111776E-2</v>
      </c>
      <c r="AE239" s="17"/>
      <c r="AF239" s="17">
        <v>4.2898197345607202E-2</v>
      </c>
      <c r="AG239" s="17">
        <v>5.8642996449823903E-2</v>
      </c>
    </row>
    <row r="240" spans="2:33" x14ac:dyDescent="0.5">
      <c r="B240" t="s">
        <v>97</v>
      </c>
      <c r="C240" s="17">
        <v>4.3937258738296701E-2</v>
      </c>
      <c r="D240" s="17">
        <v>3.0128051205163701E-2</v>
      </c>
      <c r="E240" s="17">
        <v>5.70751771630418E-2</v>
      </c>
      <c r="F240" s="17"/>
      <c r="G240" s="17">
        <v>2.2745462488572399E-2</v>
      </c>
      <c r="H240" s="17">
        <v>9.0977056651432801E-3</v>
      </c>
      <c r="I240" s="17">
        <v>6.62359118942974E-3</v>
      </c>
      <c r="J240" s="17">
        <v>9.3970640113838402E-3</v>
      </c>
      <c r="K240" s="17">
        <v>5.6462692255200599E-2</v>
      </c>
      <c r="L240" s="17">
        <v>0.118822426683868</v>
      </c>
      <c r="M240" s="17"/>
      <c r="N240" s="17">
        <v>7.46176247036313E-2</v>
      </c>
      <c r="O240" s="17">
        <v>0</v>
      </c>
      <c r="P240" s="17">
        <v>0.26567197759267802</v>
      </c>
      <c r="Q240" s="17">
        <v>1.9958107304576998E-2</v>
      </c>
      <c r="R240" s="17">
        <v>0.308150077923457</v>
      </c>
      <c r="S240" s="17">
        <v>0</v>
      </c>
      <c r="T240" s="17">
        <v>0</v>
      </c>
      <c r="U240" s="17">
        <v>2.75386119820685E-2</v>
      </c>
      <c r="V240" s="17">
        <v>3.0993858251709701E-2</v>
      </c>
      <c r="W240" s="17">
        <v>0</v>
      </c>
      <c r="X240" s="17">
        <v>6.5348235423291698E-2</v>
      </c>
      <c r="Y240" s="17">
        <v>4.0302690801713198E-2</v>
      </c>
      <c r="Z240" s="17">
        <v>9.0670838261546496E-2</v>
      </c>
      <c r="AA240" s="17">
        <v>0</v>
      </c>
      <c r="AB240" s="17">
        <v>4.50355847950413E-2</v>
      </c>
      <c r="AC240" s="17">
        <v>0</v>
      </c>
      <c r="AD240" s="17">
        <v>0</v>
      </c>
      <c r="AE240" s="17"/>
      <c r="AF240" s="17">
        <v>8.5960234997388002E-3</v>
      </c>
      <c r="AG240" s="17">
        <v>6.72263758641998E-2</v>
      </c>
    </row>
    <row r="241" spans="2:33" x14ac:dyDescent="0.5">
      <c r="B241" t="s">
        <v>77</v>
      </c>
      <c r="C241" s="17">
        <v>8.0019303660911298E-2</v>
      </c>
      <c r="D241" s="17">
        <v>7.3557473244226207E-2</v>
      </c>
      <c r="E241" s="17">
        <v>8.6397286161512293E-2</v>
      </c>
      <c r="F241" s="17"/>
      <c r="G241" s="17">
        <v>2.7791032379088001E-2</v>
      </c>
      <c r="H241" s="17">
        <v>1.7424978111487799E-2</v>
      </c>
      <c r="I241" s="17">
        <v>6.33687128597685E-2</v>
      </c>
      <c r="J241" s="17">
        <v>7.21611709760549E-2</v>
      </c>
      <c r="K241" s="17">
        <v>0.109838594672846</v>
      </c>
      <c r="L241" s="17">
        <v>0.132699563193311</v>
      </c>
      <c r="M241" s="17"/>
      <c r="N241" s="17">
        <v>3.9131515028545102E-2</v>
      </c>
      <c r="O241" s="17">
        <v>0.22924809585264999</v>
      </c>
      <c r="P241" s="17">
        <v>0</v>
      </c>
      <c r="Q241" s="17">
        <v>0.11517625280026</v>
      </c>
      <c r="R241" s="17">
        <v>0</v>
      </c>
      <c r="S241" s="17">
        <v>0</v>
      </c>
      <c r="T241" s="17">
        <v>0.20992168999229899</v>
      </c>
      <c r="U241" s="17">
        <v>4.3053251119964497E-2</v>
      </c>
      <c r="V241" s="17">
        <v>0.11901462684533499</v>
      </c>
      <c r="W241" s="17">
        <v>0.10715623884236</v>
      </c>
      <c r="X241" s="17">
        <v>3.2635607464926199E-2</v>
      </c>
      <c r="Y241" s="17">
        <v>8.2116314270930704E-2</v>
      </c>
      <c r="Z241" s="17">
        <v>8.4968457594722505E-2</v>
      </c>
      <c r="AA241" s="17">
        <v>6.7825486920674902E-2</v>
      </c>
      <c r="AB241" s="17">
        <v>6.1770863090405498E-2</v>
      </c>
      <c r="AC241" s="17">
        <v>9.2928165122066794E-2</v>
      </c>
      <c r="AD241" s="17">
        <v>0.10307435045799999</v>
      </c>
      <c r="AE241" s="17"/>
      <c r="AF241" s="17">
        <v>3.4855932359579497E-2</v>
      </c>
      <c r="AG241" s="17">
        <v>0.10978099809342</v>
      </c>
    </row>
    <row r="242" spans="2:33" x14ac:dyDescent="0.5">
      <c r="B242" t="s">
        <v>98</v>
      </c>
      <c r="C242" s="17">
        <v>0.62933923868317598</v>
      </c>
      <c r="D242" s="17">
        <v>0.67824585069547205</v>
      </c>
      <c r="E242" s="17">
        <v>0.58427135894260296</v>
      </c>
      <c r="F242" s="17"/>
      <c r="G242" s="17">
        <v>0.779514890408045</v>
      </c>
      <c r="H242" s="17">
        <v>0.76554191427645801</v>
      </c>
      <c r="I242" s="17">
        <v>0.68382030316193199</v>
      </c>
      <c r="J242" s="17">
        <v>0.65424941603638798</v>
      </c>
      <c r="K242" s="17">
        <v>0.58801354927632599</v>
      </c>
      <c r="L242" s="17">
        <v>0.46515087711981701</v>
      </c>
      <c r="M242" s="17"/>
      <c r="N242" s="17">
        <v>0.60442994113998305</v>
      </c>
      <c r="O242" s="17">
        <v>0.46631721345115301</v>
      </c>
      <c r="P242" s="17">
        <v>0.63335038054830395</v>
      </c>
      <c r="Q242" s="17">
        <v>0.58992475880839401</v>
      </c>
      <c r="R242" s="17">
        <v>0.55176510325286998</v>
      </c>
      <c r="S242" s="17">
        <v>1</v>
      </c>
      <c r="T242" s="17">
        <v>0.60603538931683198</v>
      </c>
      <c r="U242" s="17">
        <v>0.76435058337641704</v>
      </c>
      <c r="V242" s="17">
        <v>0.598769679635763</v>
      </c>
      <c r="W242" s="17">
        <v>0.70108223207929898</v>
      </c>
      <c r="X242" s="17">
        <v>0.75709019805495303</v>
      </c>
      <c r="Y242" s="17">
        <v>0.63733981039604504</v>
      </c>
      <c r="Z242" s="17">
        <v>0.56863985990158705</v>
      </c>
      <c r="AA242" s="17">
        <v>0.601805402012633</v>
      </c>
      <c r="AB242" s="17">
        <v>0.58591719489398397</v>
      </c>
      <c r="AC242" s="17">
        <v>0.55103620856882796</v>
      </c>
      <c r="AD242" s="17">
        <v>0.60881256753067303</v>
      </c>
      <c r="AE242" s="17"/>
      <c r="AF242" s="17">
        <v>0.76534437933171895</v>
      </c>
      <c r="AG242" s="17">
        <v>0.53971476379121996</v>
      </c>
    </row>
    <row r="243" spans="2:33" x14ac:dyDescent="0.5">
      <c r="B243" t="s">
        <v>99</v>
      </c>
      <c r="C243" s="17">
        <v>9.6326114531033499E-2</v>
      </c>
      <c r="D243" s="17">
        <v>6.5949594301472403E-2</v>
      </c>
      <c r="E243" s="17">
        <v>0.12522472570472101</v>
      </c>
      <c r="F243" s="17"/>
      <c r="G243" s="17">
        <v>2.9807941538164E-2</v>
      </c>
      <c r="H243" s="17">
        <v>3.3635981307493103E-2</v>
      </c>
      <c r="I243" s="17">
        <v>6.9395648614521896E-2</v>
      </c>
      <c r="J243" s="17">
        <v>5.30350417057458E-2</v>
      </c>
      <c r="K243" s="17">
        <v>0.120848485351627</v>
      </c>
      <c r="L243" s="17">
        <v>0.194415381002427</v>
      </c>
      <c r="M243" s="17"/>
      <c r="N243" s="17">
        <v>0.16510646946242699</v>
      </c>
      <c r="O243" s="17">
        <v>3.6584160824843101E-2</v>
      </c>
      <c r="P243" s="17">
        <v>0.26567197759267802</v>
      </c>
      <c r="Q243" s="17">
        <v>7.4628295145187803E-2</v>
      </c>
      <c r="R243" s="17">
        <v>0.308150077923457</v>
      </c>
      <c r="S243" s="17">
        <v>0</v>
      </c>
      <c r="T243" s="17">
        <v>0</v>
      </c>
      <c r="U243" s="17">
        <v>7.9463699150959202E-2</v>
      </c>
      <c r="V243" s="17">
        <v>5.15419688497709E-2</v>
      </c>
      <c r="W243" s="17">
        <v>5.8651902134922697E-2</v>
      </c>
      <c r="X243" s="17">
        <v>6.5348235423291698E-2</v>
      </c>
      <c r="Y243" s="17">
        <v>8.2945796994337101E-2</v>
      </c>
      <c r="Z243" s="17">
        <v>0.14145871539981</v>
      </c>
      <c r="AA243" s="17">
        <v>4.6960562555272603E-2</v>
      </c>
      <c r="AB243" s="17">
        <v>0.11271708442951101</v>
      </c>
      <c r="AC243" s="17">
        <v>0.17990802043779999</v>
      </c>
      <c r="AD243" s="17">
        <v>3.05806650111776E-2</v>
      </c>
      <c r="AE243" s="17"/>
      <c r="AF243" s="17">
        <v>5.1494220845346002E-2</v>
      </c>
      <c r="AG243" s="17">
        <v>0.12586937231402401</v>
      </c>
    </row>
    <row r="244" spans="2:33" x14ac:dyDescent="0.5">
      <c r="B244" t="s">
        <v>100</v>
      </c>
      <c r="C244" s="17">
        <v>0.53301312415214197</v>
      </c>
      <c r="D244" s="17">
        <v>0.61229625639399898</v>
      </c>
      <c r="E244" s="17">
        <v>0.45904663323788197</v>
      </c>
      <c r="F244" s="17"/>
      <c r="G244" s="17">
        <v>0.74970694886988098</v>
      </c>
      <c r="H244" s="17">
        <v>0.731905932968965</v>
      </c>
      <c r="I244" s="17">
        <v>0.61442465454741002</v>
      </c>
      <c r="J244" s="17">
        <v>0.60121437433064195</v>
      </c>
      <c r="K244" s="17">
        <v>0.46716506392469898</v>
      </c>
      <c r="L244" s="17">
        <v>0.27073549611739001</v>
      </c>
      <c r="M244" s="17"/>
      <c r="N244" s="17">
        <v>0.43932347167755498</v>
      </c>
      <c r="O244" s="17">
        <v>0.42973305262630901</v>
      </c>
      <c r="P244" s="17">
        <v>0.36767840295562598</v>
      </c>
      <c r="Q244" s="17">
        <v>0.51529646366320603</v>
      </c>
      <c r="R244" s="17">
        <v>0.24361502532941301</v>
      </c>
      <c r="S244" s="17">
        <v>1</v>
      </c>
      <c r="T244" s="17">
        <v>0.60603538931683198</v>
      </c>
      <c r="U244" s="17">
        <v>0.68488688422545796</v>
      </c>
      <c r="V244" s="17">
        <v>0.54722771078599197</v>
      </c>
      <c r="W244" s="17">
        <v>0.64243032994437599</v>
      </c>
      <c r="X244" s="17">
        <v>0.69174196263166099</v>
      </c>
      <c r="Y244" s="17">
        <v>0.55439401340170802</v>
      </c>
      <c r="Z244" s="17">
        <v>0.42718114450177702</v>
      </c>
      <c r="AA244" s="17">
        <v>0.55484483945735996</v>
      </c>
      <c r="AB244" s="17">
        <v>0.47320011046447302</v>
      </c>
      <c r="AC244" s="17">
        <v>0.37112818813102799</v>
      </c>
      <c r="AD244" s="17">
        <v>0.57823190251949497</v>
      </c>
      <c r="AE244" s="17"/>
      <c r="AF244" s="17">
        <v>0.71385015848637201</v>
      </c>
      <c r="AG244" s="17">
        <v>0.41384539147719601</v>
      </c>
    </row>
    <row r="245" spans="2:33" x14ac:dyDescent="0.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row>
    <row r="246" spans="2:33" x14ac:dyDescent="0.5">
      <c r="B246" s="6" t="s">
        <v>192</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row>
    <row r="247" spans="2:33" x14ac:dyDescent="0.5">
      <c r="B247" s="24" t="s">
        <v>58</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row>
    <row r="248" spans="2:33" x14ac:dyDescent="0.5">
      <c r="B248" t="s">
        <v>93</v>
      </c>
      <c r="C248" s="17">
        <v>0.56613669005384804</v>
      </c>
      <c r="D248" s="17">
        <v>0.58841115928514298</v>
      </c>
      <c r="E248" s="17">
        <v>0.54741200527882505</v>
      </c>
      <c r="F248" s="17"/>
      <c r="G248" s="17">
        <v>0.60090180571102203</v>
      </c>
      <c r="H248" s="17">
        <v>0.53300112869170102</v>
      </c>
      <c r="I248" s="17">
        <v>0.58142278253917601</v>
      </c>
      <c r="J248" s="17">
        <v>0.60473361582670604</v>
      </c>
      <c r="K248" s="17">
        <v>0.56256672597083102</v>
      </c>
      <c r="L248" s="17">
        <v>0.53156263606005105</v>
      </c>
      <c r="M248" s="17"/>
      <c r="N248" s="17">
        <v>0.60066796068608597</v>
      </c>
      <c r="O248" s="17">
        <v>0.42182904706524899</v>
      </c>
      <c r="P248" s="17">
        <v>0.24884509464938101</v>
      </c>
      <c r="Q248" s="17">
        <v>0.51806492539216598</v>
      </c>
      <c r="R248" s="17">
        <v>0.29750397752126001</v>
      </c>
      <c r="S248" s="17">
        <v>0.83234413381820505</v>
      </c>
      <c r="T248" s="17">
        <v>0.50653836186740098</v>
      </c>
      <c r="U248" s="17">
        <v>0.55896848171593405</v>
      </c>
      <c r="V248" s="17">
        <v>0.54362024639723205</v>
      </c>
      <c r="W248" s="17">
        <v>0.70128075765168196</v>
      </c>
      <c r="X248" s="17">
        <v>0.44132682350595398</v>
      </c>
      <c r="Y248" s="17">
        <v>0.60674286432347802</v>
      </c>
      <c r="Z248" s="17">
        <v>0.61366921932920204</v>
      </c>
      <c r="AA248" s="17">
        <v>0.76256955644719104</v>
      </c>
      <c r="AB248" s="17">
        <v>0.53847886339944995</v>
      </c>
      <c r="AC248" s="17">
        <v>0.54806141540724596</v>
      </c>
      <c r="AD248" s="17">
        <v>0.55308531776949499</v>
      </c>
      <c r="AE248" s="17"/>
      <c r="AF248" s="17">
        <v>0.61973896763003999</v>
      </c>
      <c r="AG248" s="17">
        <v>0.53081393712060798</v>
      </c>
    </row>
    <row r="249" spans="2:33" x14ac:dyDescent="0.5">
      <c r="B249" t="s">
        <v>94</v>
      </c>
      <c r="C249" s="17">
        <v>0.30143356045879799</v>
      </c>
      <c r="D249" s="17">
        <v>0.27980252379506099</v>
      </c>
      <c r="E249" s="17">
        <v>0.32133529791174198</v>
      </c>
      <c r="F249" s="17"/>
      <c r="G249" s="17">
        <v>0.20375504261539501</v>
      </c>
      <c r="H249" s="17">
        <v>0.345981326199303</v>
      </c>
      <c r="I249" s="17">
        <v>0.27464266018337402</v>
      </c>
      <c r="J249" s="17">
        <v>0.27579570043108098</v>
      </c>
      <c r="K249" s="17">
        <v>0.302494470021416</v>
      </c>
      <c r="L249" s="17">
        <v>0.35247867544297001</v>
      </c>
      <c r="M249" s="17"/>
      <c r="N249" s="17">
        <v>0.33292207560527498</v>
      </c>
      <c r="O249" s="17">
        <v>0.323692342723923</v>
      </c>
      <c r="P249" s="17">
        <v>0.485482927757941</v>
      </c>
      <c r="Q249" s="17">
        <v>0.24906701235953299</v>
      </c>
      <c r="R249" s="17">
        <v>0.25426112573161003</v>
      </c>
      <c r="S249" s="17">
        <v>0</v>
      </c>
      <c r="T249" s="17">
        <v>0.396409114720147</v>
      </c>
      <c r="U249" s="17">
        <v>0.29727737046751501</v>
      </c>
      <c r="V249" s="17">
        <v>0.239911579387623</v>
      </c>
      <c r="W249" s="17">
        <v>0.21277558702364999</v>
      </c>
      <c r="X249" s="17">
        <v>0.41374721743721699</v>
      </c>
      <c r="Y249" s="17">
        <v>0.30326104917164398</v>
      </c>
      <c r="Z249" s="17">
        <v>0.31093512849758098</v>
      </c>
      <c r="AA249" s="17">
        <v>0.18463585272166799</v>
      </c>
      <c r="AB249" s="17">
        <v>0.34058340335542098</v>
      </c>
      <c r="AC249" s="17">
        <v>0.27070932559397598</v>
      </c>
      <c r="AD249" s="17">
        <v>0.25860483388865002</v>
      </c>
      <c r="AE249" s="17"/>
      <c r="AF249" s="17">
        <v>0.27443128232978498</v>
      </c>
      <c r="AG249" s="17">
        <v>0.31922748344332003</v>
      </c>
    </row>
    <row r="250" spans="2:33" x14ac:dyDescent="0.5">
      <c r="B250" t="s">
        <v>188</v>
      </c>
      <c r="C250" s="17">
        <v>8.7179397263702094E-2</v>
      </c>
      <c r="D250" s="17">
        <v>8.5040771441080895E-2</v>
      </c>
      <c r="E250" s="17">
        <v>8.7231185898680494E-2</v>
      </c>
      <c r="F250" s="17"/>
      <c r="G250" s="17">
        <v>0.16742181869759201</v>
      </c>
      <c r="H250" s="17">
        <v>8.8840255811612104E-2</v>
      </c>
      <c r="I250" s="17">
        <v>0.103984723889847</v>
      </c>
      <c r="J250" s="17">
        <v>8.6465894502638099E-2</v>
      </c>
      <c r="K250" s="17">
        <v>5.2022794285915303E-2</v>
      </c>
      <c r="L250" s="17">
        <v>6.8861886163890093E-2</v>
      </c>
      <c r="M250" s="17"/>
      <c r="N250" s="17">
        <v>4.9135626681411401E-2</v>
      </c>
      <c r="O250" s="17">
        <v>0.188633752541464</v>
      </c>
      <c r="P250" s="17">
        <v>0</v>
      </c>
      <c r="Q250" s="17">
        <v>0.17878304232317799</v>
      </c>
      <c r="R250" s="17">
        <v>0.14008481882367299</v>
      </c>
      <c r="S250" s="17">
        <v>0.16765586618179501</v>
      </c>
      <c r="T250" s="17">
        <v>5.8323132330059799E-2</v>
      </c>
      <c r="U250" s="17">
        <v>8.5333876224400196E-2</v>
      </c>
      <c r="V250" s="17">
        <v>0.174460838126441</v>
      </c>
      <c r="W250" s="17">
        <v>4.1220737006532199E-2</v>
      </c>
      <c r="X250" s="17">
        <v>0.14492595905682901</v>
      </c>
      <c r="Y250" s="17">
        <v>6.8771870934936197E-2</v>
      </c>
      <c r="Z250" s="17">
        <v>3.7516055100648399E-2</v>
      </c>
      <c r="AA250" s="17">
        <v>5.2794590831141103E-2</v>
      </c>
      <c r="AB250" s="17">
        <v>9.6230754419999301E-2</v>
      </c>
      <c r="AC250" s="17">
        <v>0.116393482729372</v>
      </c>
      <c r="AD250" s="17">
        <v>7.4678793564894902E-2</v>
      </c>
      <c r="AE250" s="17"/>
      <c r="AF250" s="17">
        <v>8.2712121013688397E-2</v>
      </c>
      <c r="AG250" s="17">
        <v>9.01232366376815E-2</v>
      </c>
    </row>
    <row r="251" spans="2:33" x14ac:dyDescent="0.5">
      <c r="B251" t="s">
        <v>96</v>
      </c>
      <c r="C251" s="17">
        <v>1.9625674197245702E-2</v>
      </c>
      <c r="D251" s="17">
        <v>1.5052953160831901E-2</v>
      </c>
      <c r="E251" s="17">
        <v>2.3995767503092201E-2</v>
      </c>
      <c r="F251" s="17"/>
      <c r="G251" s="17">
        <v>2.7921332975990299E-2</v>
      </c>
      <c r="H251" s="17">
        <v>1.73359908429821E-2</v>
      </c>
      <c r="I251" s="17">
        <v>1.9864751219619399E-2</v>
      </c>
      <c r="J251" s="17">
        <v>6.7573174542710796E-3</v>
      </c>
      <c r="K251" s="17">
        <v>3.8587358444400803E-2</v>
      </c>
      <c r="L251" s="17">
        <v>1.5183114338092E-2</v>
      </c>
      <c r="M251" s="17"/>
      <c r="N251" s="17">
        <v>1.72743370272282E-2</v>
      </c>
      <c r="O251" s="17">
        <v>0</v>
      </c>
      <c r="P251" s="17">
        <v>0</v>
      </c>
      <c r="Q251" s="17">
        <v>1.4168805315969099E-2</v>
      </c>
      <c r="R251" s="17">
        <v>0.180895791600752</v>
      </c>
      <c r="S251" s="17">
        <v>0</v>
      </c>
      <c r="T251" s="17">
        <v>0</v>
      </c>
      <c r="U251" s="17">
        <v>3.4443557834293398E-2</v>
      </c>
      <c r="V251" s="17">
        <v>0</v>
      </c>
      <c r="W251" s="17">
        <v>4.47229183181364E-2</v>
      </c>
      <c r="X251" s="17">
        <v>0</v>
      </c>
      <c r="Y251" s="17">
        <v>6.93072810718627E-3</v>
      </c>
      <c r="Z251" s="17">
        <v>1.00035169745482E-2</v>
      </c>
      <c r="AA251" s="17">
        <v>0</v>
      </c>
      <c r="AB251" s="17">
        <v>1.9844384870867999E-2</v>
      </c>
      <c r="AC251" s="17">
        <v>6.4835776269405093E-2</v>
      </c>
      <c r="AD251" s="17">
        <v>1.7053265638120998E-2</v>
      </c>
      <c r="AE251" s="17"/>
      <c r="AF251" s="17">
        <v>1.05243922099301E-2</v>
      </c>
      <c r="AG251" s="17">
        <v>2.5623224106514599E-2</v>
      </c>
    </row>
    <row r="252" spans="2:33" x14ac:dyDescent="0.5">
      <c r="B252" t="s">
        <v>97</v>
      </c>
      <c r="C252" s="17">
        <v>1.2344520160292499E-2</v>
      </c>
      <c r="D252" s="17">
        <v>1.63631609472005E-2</v>
      </c>
      <c r="E252" s="17">
        <v>8.6185580010038603E-3</v>
      </c>
      <c r="F252" s="17"/>
      <c r="G252" s="17">
        <v>0</v>
      </c>
      <c r="H252" s="17">
        <v>0</v>
      </c>
      <c r="I252" s="17">
        <v>0</v>
      </c>
      <c r="J252" s="17">
        <v>9.3774289129862007E-3</v>
      </c>
      <c r="K252" s="17">
        <v>2.77761379954919E-2</v>
      </c>
      <c r="L252" s="17">
        <v>2.49455241013187E-2</v>
      </c>
      <c r="M252" s="17"/>
      <c r="N252" s="17">
        <v>0</v>
      </c>
      <c r="O252" s="17">
        <v>0</v>
      </c>
      <c r="P252" s="17">
        <v>0.26567197759267802</v>
      </c>
      <c r="Q252" s="17">
        <v>1.9958107304576998E-2</v>
      </c>
      <c r="R252" s="17">
        <v>0.127254286322705</v>
      </c>
      <c r="S252" s="17">
        <v>0</v>
      </c>
      <c r="T252" s="17">
        <v>0</v>
      </c>
      <c r="U252" s="17">
        <v>1.8995204777368099E-2</v>
      </c>
      <c r="V252" s="17">
        <v>0</v>
      </c>
      <c r="W252" s="17">
        <v>0</v>
      </c>
      <c r="X252" s="17">
        <v>0</v>
      </c>
      <c r="Y252" s="17">
        <v>1.0325737813506E-2</v>
      </c>
      <c r="Z252" s="17">
        <v>1.14471076480853E-2</v>
      </c>
      <c r="AA252" s="17">
        <v>0</v>
      </c>
      <c r="AB252" s="17">
        <v>4.86259395426176E-3</v>
      </c>
      <c r="AC252" s="17">
        <v>0</v>
      </c>
      <c r="AD252" s="17">
        <v>0</v>
      </c>
      <c r="AE252" s="17"/>
      <c r="AF252" s="17">
        <v>5.7342791680481302E-3</v>
      </c>
      <c r="AG252" s="17">
        <v>1.6700527403946099E-2</v>
      </c>
    </row>
    <row r="253" spans="2:33" x14ac:dyDescent="0.5">
      <c r="B253" t="s">
        <v>77</v>
      </c>
      <c r="C253" s="17">
        <v>1.3280157866113701E-2</v>
      </c>
      <c r="D253" s="17">
        <v>1.53294313706829E-2</v>
      </c>
      <c r="E253" s="17">
        <v>1.1407185406657E-2</v>
      </c>
      <c r="F253" s="17"/>
      <c r="G253" s="17">
        <v>0</v>
      </c>
      <c r="H253" s="17">
        <v>1.48412984544021E-2</v>
      </c>
      <c r="I253" s="17">
        <v>2.0085082167982701E-2</v>
      </c>
      <c r="J253" s="17">
        <v>1.6870042872318101E-2</v>
      </c>
      <c r="K253" s="17">
        <v>1.6552513281944601E-2</v>
      </c>
      <c r="L253" s="17">
        <v>6.9681638936777198E-3</v>
      </c>
      <c r="M253" s="17"/>
      <c r="N253" s="17">
        <v>0</v>
      </c>
      <c r="O253" s="17">
        <v>6.5844857669363793E-2</v>
      </c>
      <c r="P253" s="17">
        <v>0</v>
      </c>
      <c r="Q253" s="17">
        <v>1.9958107304576998E-2</v>
      </c>
      <c r="R253" s="17">
        <v>0</v>
      </c>
      <c r="S253" s="17">
        <v>0</v>
      </c>
      <c r="T253" s="17">
        <v>3.8729391082392199E-2</v>
      </c>
      <c r="U253" s="17">
        <v>4.9815089804890198E-3</v>
      </c>
      <c r="V253" s="17">
        <v>4.2007336088702898E-2</v>
      </c>
      <c r="W253" s="17">
        <v>0</v>
      </c>
      <c r="X253" s="17">
        <v>0</v>
      </c>
      <c r="Y253" s="17">
        <v>3.9677496492494801E-3</v>
      </c>
      <c r="Z253" s="17">
        <v>1.64289724499358E-2</v>
      </c>
      <c r="AA253" s="17">
        <v>0</v>
      </c>
      <c r="AB253" s="17">
        <v>0</v>
      </c>
      <c r="AC253" s="17">
        <v>0</v>
      </c>
      <c r="AD253" s="17">
        <v>9.6577789138838993E-2</v>
      </c>
      <c r="AE253" s="17"/>
      <c r="AF253" s="17">
        <v>6.8589576485087803E-3</v>
      </c>
      <c r="AG253" s="17">
        <v>1.7511591287929201E-2</v>
      </c>
    </row>
    <row r="254" spans="2:33" x14ac:dyDescent="0.5">
      <c r="B254" t="s">
        <v>98</v>
      </c>
      <c r="C254" s="17">
        <v>0.86757025051264602</v>
      </c>
      <c r="D254" s="17">
        <v>0.86821368308020397</v>
      </c>
      <c r="E254" s="17">
        <v>0.86874730319056603</v>
      </c>
      <c r="F254" s="17"/>
      <c r="G254" s="17">
        <v>0.80465684832641804</v>
      </c>
      <c r="H254" s="17">
        <v>0.87898245489100402</v>
      </c>
      <c r="I254" s="17">
        <v>0.85606544272255103</v>
      </c>
      <c r="J254" s="17">
        <v>0.88052931625778696</v>
      </c>
      <c r="K254" s="17">
        <v>0.86506119599224696</v>
      </c>
      <c r="L254" s="17">
        <v>0.88404131150302101</v>
      </c>
      <c r="M254" s="17"/>
      <c r="N254" s="17">
        <v>0.93359003629135995</v>
      </c>
      <c r="O254" s="17">
        <v>0.74552138978917204</v>
      </c>
      <c r="P254" s="17">
        <v>0.73432802240732198</v>
      </c>
      <c r="Q254" s="17">
        <v>0.76713193775169897</v>
      </c>
      <c r="R254" s="17">
        <v>0.55176510325286998</v>
      </c>
      <c r="S254" s="17">
        <v>0.83234413381820505</v>
      </c>
      <c r="T254" s="17">
        <v>0.90294747658754804</v>
      </c>
      <c r="U254" s="17">
        <v>0.85624585218344895</v>
      </c>
      <c r="V254" s="17">
        <v>0.78353182578485603</v>
      </c>
      <c r="W254" s="17">
        <v>0.91405634467533203</v>
      </c>
      <c r="X254" s="17">
        <v>0.85507404094317097</v>
      </c>
      <c r="Y254" s="17">
        <v>0.910003913495122</v>
      </c>
      <c r="Z254" s="17">
        <v>0.92460434782678202</v>
      </c>
      <c r="AA254" s="17">
        <v>0.94720540916885898</v>
      </c>
      <c r="AB254" s="17">
        <v>0.87906226675487098</v>
      </c>
      <c r="AC254" s="17">
        <v>0.81877074100122305</v>
      </c>
      <c r="AD254" s="17">
        <v>0.81169015165814495</v>
      </c>
      <c r="AE254" s="17"/>
      <c r="AF254" s="17">
        <v>0.89417024995982497</v>
      </c>
      <c r="AG254" s="17">
        <v>0.85004142056392895</v>
      </c>
    </row>
    <row r="255" spans="2:33" x14ac:dyDescent="0.5">
      <c r="B255" t="s">
        <v>99</v>
      </c>
      <c r="C255" s="17">
        <v>3.1970194357538201E-2</v>
      </c>
      <c r="D255" s="17">
        <v>3.1416114108032397E-2</v>
      </c>
      <c r="E255" s="17">
        <v>3.2614325504096098E-2</v>
      </c>
      <c r="F255" s="17"/>
      <c r="G255" s="17">
        <v>2.7921332975990299E-2</v>
      </c>
      <c r="H255" s="17">
        <v>1.73359908429821E-2</v>
      </c>
      <c r="I255" s="17">
        <v>1.9864751219619399E-2</v>
      </c>
      <c r="J255" s="17">
        <v>1.6134746367257299E-2</v>
      </c>
      <c r="K255" s="17">
        <v>6.63634964398927E-2</v>
      </c>
      <c r="L255" s="17">
        <v>4.0128638439410703E-2</v>
      </c>
      <c r="M255" s="17"/>
      <c r="N255" s="17">
        <v>1.72743370272282E-2</v>
      </c>
      <c r="O255" s="17">
        <v>0</v>
      </c>
      <c r="P255" s="17">
        <v>0.26567197759267802</v>
      </c>
      <c r="Q255" s="17">
        <v>3.4126912620545999E-2</v>
      </c>
      <c r="R255" s="17">
        <v>0.308150077923457</v>
      </c>
      <c r="S255" s="17">
        <v>0</v>
      </c>
      <c r="T255" s="17">
        <v>0</v>
      </c>
      <c r="U255" s="17">
        <v>5.34387626116615E-2</v>
      </c>
      <c r="V255" s="17">
        <v>0</v>
      </c>
      <c r="W255" s="17">
        <v>4.47229183181364E-2</v>
      </c>
      <c r="X255" s="17">
        <v>0</v>
      </c>
      <c r="Y255" s="17">
        <v>1.7256465920692299E-2</v>
      </c>
      <c r="Z255" s="17">
        <v>2.1450624622633498E-2</v>
      </c>
      <c r="AA255" s="17">
        <v>0</v>
      </c>
      <c r="AB255" s="17">
        <v>2.4706978825129702E-2</v>
      </c>
      <c r="AC255" s="17">
        <v>6.4835776269405093E-2</v>
      </c>
      <c r="AD255" s="17">
        <v>1.7053265638120998E-2</v>
      </c>
      <c r="AE255" s="17"/>
      <c r="AF255" s="17">
        <v>1.62586713779783E-2</v>
      </c>
      <c r="AG255" s="17">
        <v>4.2323751510460701E-2</v>
      </c>
    </row>
    <row r="256" spans="2:33" x14ac:dyDescent="0.5">
      <c r="B256" t="s">
        <v>100</v>
      </c>
      <c r="C256" s="17">
        <v>0.83560005615510802</v>
      </c>
      <c r="D256" s="17">
        <v>0.83679756897217195</v>
      </c>
      <c r="E256" s="17">
        <v>0.83613297768646999</v>
      </c>
      <c r="F256" s="17"/>
      <c r="G256" s="17">
        <v>0.77673551535042795</v>
      </c>
      <c r="H256" s="17">
        <v>0.86164646404802203</v>
      </c>
      <c r="I256" s="17">
        <v>0.83620069150293097</v>
      </c>
      <c r="J256" s="17">
        <v>0.86439456989052899</v>
      </c>
      <c r="K256" s="17">
        <v>0.79869769955235503</v>
      </c>
      <c r="L256" s="17">
        <v>0.84391267306361095</v>
      </c>
      <c r="M256" s="17"/>
      <c r="N256" s="17">
        <v>0.91631569926413203</v>
      </c>
      <c r="O256" s="17">
        <v>0.74552138978917204</v>
      </c>
      <c r="P256" s="17">
        <v>0.46865604481464401</v>
      </c>
      <c r="Q256" s="17">
        <v>0.73300502513115295</v>
      </c>
      <c r="R256" s="17">
        <v>0.24361502532941301</v>
      </c>
      <c r="S256" s="17">
        <v>0.83234413381820505</v>
      </c>
      <c r="T256" s="17">
        <v>0.90294747658754804</v>
      </c>
      <c r="U256" s="17">
        <v>0.80280708957178804</v>
      </c>
      <c r="V256" s="17">
        <v>0.78353182578485603</v>
      </c>
      <c r="W256" s="17">
        <v>0.86933342635719502</v>
      </c>
      <c r="X256" s="17">
        <v>0.85507404094317097</v>
      </c>
      <c r="Y256" s="17">
        <v>0.89274744757443003</v>
      </c>
      <c r="Z256" s="17">
        <v>0.90315372320414899</v>
      </c>
      <c r="AA256" s="17">
        <v>0.94720540916885898</v>
      </c>
      <c r="AB256" s="17">
        <v>0.85435528792974103</v>
      </c>
      <c r="AC256" s="17">
        <v>0.75393496473181698</v>
      </c>
      <c r="AD256" s="17">
        <v>0.79463688602002402</v>
      </c>
      <c r="AE256" s="17"/>
      <c r="AF256" s="17">
        <v>0.87791157858184599</v>
      </c>
      <c r="AG256" s="17">
        <v>0.80771766905346798</v>
      </c>
    </row>
    <row r="257" spans="2:33" x14ac:dyDescent="0.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row>
    <row r="258" spans="2:33" x14ac:dyDescent="0.5">
      <c r="B258" s="6" t="s">
        <v>193</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row>
    <row r="259" spans="2:33" x14ac:dyDescent="0.5">
      <c r="B259" s="24" t="s">
        <v>58</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row>
    <row r="260" spans="2:33" x14ac:dyDescent="0.5">
      <c r="B260" t="s">
        <v>93</v>
      </c>
      <c r="C260" s="17">
        <v>0.27070550424172601</v>
      </c>
      <c r="D260" s="17">
        <v>0.29940780018232299</v>
      </c>
      <c r="E260" s="17">
        <v>0.244800528569799</v>
      </c>
      <c r="F260" s="17"/>
      <c r="G260" s="17">
        <v>0.30299979985893699</v>
      </c>
      <c r="H260" s="17">
        <v>0.35548486629270498</v>
      </c>
      <c r="I260" s="17">
        <v>0.31304504922003801</v>
      </c>
      <c r="J260" s="17">
        <v>0.31126532391380102</v>
      </c>
      <c r="K260" s="17">
        <v>0.23038152123067901</v>
      </c>
      <c r="L260" s="17">
        <v>0.17412965882838299</v>
      </c>
      <c r="M260" s="17"/>
      <c r="N260" s="17">
        <v>0.21027669400037</v>
      </c>
      <c r="O260" s="17">
        <v>0.16826629225679601</v>
      </c>
      <c r="P260" s="17">
        <v>0.126468444853236</v>
      </c>
      <c r="Q260" s="17">
        <v>0.28185637502524202</v>
      </c>
      <c r="R260" s="17">
        <v>0.21787280291882699</v>
      </c>
      <c r="S260" s="17">
        <v>0.123409277393771</v>
      </c>
      <c r="T260" s="17">
        <v>0.23204835042792901</v>
      </c>
      <c r="U260" s="17">
        <v>0.31274854092279097</v>
      </c>
      <c r="V260" s="17">
        <v>0.21011186037680299</v>
      </c>
      <c r="W260" s="17">
        <v>0.33611285900736998</v>
      </c>
      <c r="X260" s="17">
        <v>0.28225845616085798</v>
      </c>
      <c r="Y260" s="17">
        <v>0.26787184769542399</v>
      </c>
      <c r="Z260" s="17">
        <v>0.30812279020864403</v>
      </c>
      <c r="AA260" s="17">
        <v>0.47119631772604098</v>
      </c>
      <c r="AB260" s="17">
        <v>0.23666852017518</v>
      </c>
      <c r="AC260" s="17">
        <v>0.309456309084846</v>
      </c>
      <c r="AD260" s="17">
        <v>0.27527104708352201</v>
      </c>
      <c r="AE260" s="17"/>
      <c r="AF260" s="17">
        <v>0.34101683077689199</v>
      </c>
      <c r="AG260" s="17">
        <v>0.22437184589894801</v>
      </c>
    </row>
    <row r="261" spans="2:33" x14ac:dyDescent="0.5">
      <c r="B261" t="s">
        <v>94</v>
      </c>
      <c r="C261" s="17">
        <v>0.32903522564827797</v>
      </c>
      <c r="D261" s="17">
        <v>0.33850897923349799</v>
      </c>
      <c r="E261" s="17">
        <v>0.31983440166179999</v>
      </c>
      <c r="F261" s="17"/>
      <c r="G261" s="17">
        <v>0.44485778832456102</v>
      </c>
      <c r="H261" s="17">
        <v>0.372122538851622</v>
      </c>
      <c r="I261" s="17">
        <v>0.37149700432384097</v>
      </c>
      <c r="J261" s="17">
        <v>0.27941622122966497</v>
      </c>
      <c r="K261" s="17">
        <v>0.29984374885451698</v>
      </c>
      <c r="L261" s="17">
        <v>0.29077784805590501</v>
      </c>
      <c r="M261" s="17"/>
      <c r="N261" s="17">
        <v>0.40046407742273099</v>
      </c>
      <c r="O261" s="17">
        <v>0.37370923192828298</v>
      </c>
      <c r="P261" s="17">
        <v>0.50688193569506801</v>
      </c>
      <c r="Q261" s="17">
        <v>0.27316796263646398</v>
      </c>
      <c r="R261" s="17">
        <v>7.9631174602432894E-2</v>
      </c>
      <c r="S261" s="17">
        <v>0.373227453854453</v>
      </c>
      <c r="T261" s="17">
        <v>0.42773675530074601</v>
      </c>
      <c r="U261" s="17">
        <v>0.37818312429279299</v>
      </c>
      <c r="V261" s="17">
        <v>0.38167429233214401</v>
      </c>
      <c r="W261" s="17">
        <v>0.43253783957908498</v>
      </c>
      <c r="X261" s="17">
        <v>0.24811808699083701</v>
      </c>
      <c r="Y261" s="17">
        <v>0.29177892415481299</v>
      </c>
      <c r="Z261" s="17">
        <v>0.33229122776959502</v>
      </c>
      <c r="AA261" s="17">
        <v>0.22273331183449799</v>
      </c>
      <c r="AB261" s="17">
        <v>0.29837797824637902</v>
      </c>
      <c r="AC261" s="17">
        <v>0.33318682604507199</v>
      </c>
      <c r="AD261" s="17">
        <v>0.280820463970058</v>
      </c>
      <c r="AE261" s="17"/>
      <c r="AF261" s="17">
        <v>0.35079673022755897</v>
      </c>
      <c r="AG261" s="17">
        <v>0.31469486019241</v>
      </c>
    </row>
    <row r="262" spans="2:33" x14ac:dyDescent="0.5">
      <c r="B262" t="s">
        <v>188</v>
      </c>
      <c r="C262" s="17">
        <v>0.19281605746786601</v>
      </c>
      <c r="D262" s="17">
        <v>0.20118790297540301</v>
      </c>
      <c r="E262" s="17">
        <v>0.18340692425852001</v>
      </c>
      <c r="F262" s="17"/>
      <c r="G262" s="17">
        <v>0.18907353147766801</v>
      </c>
      <c r="H262" s="17">
        <v>0.162763486262885</v>
      </c>
      <c r="I262" s="17">
        <v>0.160673169418139</v>
      </c>
      <c r="J262" s="17">
        <v>0.232812543514029</v>
      </c>
      <c r="K262" s="17">
        <v>0.20478508097228501</v>
      </c>
      <c r="L262" s="17">
        <v>0.19463588529470499</v>
      </c>
      <c r="M262" s="17"/>
      <c r="N262" s="17">
        <v>0.167315758075435</v>
      </c>
      <c r="O262" s="17">
        <v>0.25724813237601901</v>
      </c>
      <c r="P262" s="17">
        <v>0.100977641859018</v>
      </c>
      <c r="Q262" s="17">
        <v>0.20508822738388599</v>
      </c>
      <c r="R262" s="17">
        <v>0.32098061042442499</v>
      </c>
      <c r="S262" s="17">
        <v>0</v>
      </c>
      <c r="T262" s="17">
        <v>8.3242992758909701E-2</v>
      </c>
      <c r="U262" s="17">
        <v>0.181660138046149</v>
      </c>
      <c r="V262" s="17">
        <v>0.187574779933013</v>
      </c>
      <c r="W262" s="17">
        <v>8.2441474013064397E-2</v>
      </c>
      <c r="X262" s="17">
        <v>0.247550811890036</v>
      </c>
      <c r="Y262" s="17">
        <v>0.22610254234879501</v>
      </c>
      <c r="Z262" s="17">
        <v>0.146120202914097</v>
      </c>
      <c r="AA262" s="17">
        <v>0.197682117023987</v>
      </c>
      <c r="AB262" s="17">
        <v>0.252437409840917</v>
      </c>
      <c r="AC262" s="17">
        <v>0.116393482729372</v>
      </c>
      <c r="AD262" s="17">
        <v>0.18993004476348299</v>
      </c>
      <c r="AE262" s="17"/>
      <c r="AF262" s="17">
        <v>0.18090871985616999</v>
      </c>
      <c r="AG262" s="17">
        <v>0.20066273793685899</v>
      </c>
    </row>
    <row r="263" spans="2:33" x14ac:dyDescent="0.5">
      <c r="B263" t="s">
        <v>96</v>
      </c>
      <c r="C263" s="17">
        <v>0.10559898820126901</v>
      </c>
      <c r="D263" s="17">
        <v>7.92701585085194E-2</v>
      </c>
      <c r="E263" s="17">
        <v>0.13073246180569201</v>
      </c>
      <c r="F263" s="17"/>
      <c r="G263" s="17">
        <v>6.3068880338834302E-2</v>
      </c>
      <c r="H263" s="17">
        <v>7.32314111199001E-2</v>
      </c>
      <c r="I263" s="17">
        <v>0.10393815922000101</v>
      </c>
      <c r="J263" s="17">
        <v>8.79909866958484E-2</v>
      </c>
      <c r="K263" s="17">
        <v>0.135972177747195</v>
      </c>
      <c r="L263" s="17">
        <v>0.13403476267460199</v>
      </c>
      <c r="M263" s="17"/>
      <c r="N263" s="17">
        <v>0.15643846317104801</v>
      </c>
      <c r="O263" s="17">
        <v>3.98841501928031E-2</v>
      </c>
      <c r="P263" s="17">
        <v>0</v>
      </c>
      <c r="Q263" s="17">
        <v>0.12519632463667299</v>
      </c>
      <c r="R263" s="17">
        <v>0</v>
      </c>
      <c r="S263" s="17">
        <v>0.50336326875177595</v>
      </c>
      <c r="T263" s="17">
        <v>0.156189186507772</v>
      </c>
      <c r="U263" s="17">
        <v>7.14424306816277E-2</v>
      </c>
      <c r="V263" s="17">
        <v>6.4606816104982104E-2</v>
      </c>
      <c r="W263" s="17">
        <v>7.41921287381197E-2</v>
      </c>
      <c r="X263" s="17">
        <v>0.11292764653965701</v>
      </c>
      <c r="Y263" s="17">
        <v>0.103598303857442</v>
      </c>
      <c r="Z263" s="17">
        <v>0.114682322336971</v>
      </c>
      <c r="AA263" s="17">
        <v>0</v>
      </c>
      <c r="AB263" s="17">
        <v>0.12070708189644801</v>
      </c>
      <c r="AC263" s="17">
        <v>0.18122925899877701</v>
      </c>
      <c r="AD263" s="17">
        <v>0.112851273868924</v>
      </c>
      <c r="AE263" s="17"/>
      <c r="AF263" s="17">
        <v>8.0259406687726298E-2</v>
      </c>
      <c r="AG263" s="17">
        <v>0.122297229725845</v>
      </c>
    </row>
    <row r="264" spans="2:33" x14ac:dyDescent="0.5">
      <c r="B264" t="s">
        <v>97</v>
      </c>
      <c r="C264" s="17">
        <v>4.7144866185640899E-2</v>
      </c>
      <c r="D264" s="17">
        <v>3.9177429530537898E-2</v>
      </c>
      <c r="E264" s="17">
        <v>5.4809397519464398E-2</v>
      </c>
      <c r="F264" s="17"/>
      <c r="G264" s="17">
        <v>0</v>
      </c>
      <c r="H264" s="17">
        <v>2.1584195723904898E-2</v>
      </c>
      <c r="I264" s="17">
        <v>2.01024793991775E-2</v>
      </c>
      <c r="J264" s="17">
        <v>4.49762287272008E-2</v>
      </c>
      <c r="K264" s="17">
        <v>4.5462342801323899E-2</v>
      </c>
      <c r="L264" s="17">
        <v>0.101996288733763</v>
      </c>
      <c r="M264" s="17"/>
      <c r="N264" s="17">
        <v>3.5054828405477502E-2</v>
      </c>
      <c r="O264" s="17">
        <v>0</v>
      </c>
      <c r="P264" s="17">
        <v>0.26567197759267802</v>
      </c>
      <c r="Q264" s="17">
        <v>5.6387207490616598E-2</v>
      </c>
      <c r="R264" s="17">
        <v>0.381515412054314</v>
      </c>
      <c r="S264" s="17">
        <v>0</v>
      </c>
      <c r="T264" s="17">
        <v>6.0959629762373298E-2</v>
      </c>
      <c r="U264" s="17">
        <v>3.2307287799759998E-2</v>
      </c>
      <c r="V264" s="17">
        <v>4.7174980431989998E-2</v>
      </c>
      <c r="W264" s="17">
        <v>2.1137579241181099E-2</v>
      </c>
      <c r="X264" s="17">
        <v>6.5348235423291698E-2</v>
      </c>
      <c r="Y264" s="17">
        <v>4.2811079164973599E-2</v>
      </c>
      <c r="Z264" s="17">
        <v>6.0693569902558003E-2</v>
      </c>
      <c r="AA264" s="17">
        <v>0</v>
      </c>
      <c r="AB264" s="17">
        <v>4.2992435317484298E-2</v>
      </c>
      <c r="AC264" s="17">
        <v>0</v>
      </c>
      <c r="AD264" s="17">
        <v>3.8052819856012797E-2</v>
      </c>
      <c r="AE264" s="17"/>
      <c r="AF264" s="17">
        <v>2.61152333513575E-2</v>
      </c>
      <c r="AG264" s="17">
        <v>6.1002943835909998E-2</v>
      </c>
    </row>
    <row r="265" spans="2:33" x14ac:dyDescent="0.5">
      <c r="B265" t="s">
        <v>77</v>
      </c>
      <c r="C265" s="17">
        <v>5.46993582552186E-2</v>
      </c>
      <c r="D265" s="17">
        <v>4.2447729569718699E-2</v>
      </c>
      <c r="E265" s="17">
        <v>6.6416286184724393E-2</v>
      </c>
      <c r="F265" s="17"/>
      <c r="G265" s="17">
        <v>0</v>
      </c>
      <c r="H265" s="17">
        <v>1.48135017489838E-2</v>
      </c>
      <c r="I265" s="17">
        <v>3.07441384188041E-2</v>
      </c>
      <c r="J265" s="17">
        <v>4.3538695919455403E-2</v>
      </c>
      <c r="K265" s="17">
        <v>8.3555128394000006E-2</v>
      </c>
      <c r="L265" s="17">
        <v>0.10442555641264099</v>
      </c>
      <c r="M265" s="17"/>
      <c r="N265" s="17">
        <v>3.0450178924938499E-2</v>
      </c>
      <c r="O265" s="17">
        <v>0.16089219324609899</v>
      </c>
      <c r="P265" s="17">
        <v>0</v>
      </c>
      <c r="Q265" s="17">
        <v>5.8303902827118101E-2</v>
      </c>
      <c r="R265" s="17">
        <v>0</v>
      </c>
      <c r="S265" s="17">
        <v>0</v>
      </c>
      <c r="T265" s="17">
        <v>3.9823085242269102E-2</v>
      </c>
      <c r="U265" s="17">
        <v>2.36584782568795E-2</v>
      </c>
      <c r="V265" s="17">
        <v>0.108857270821069</v>
      </c>
      <c r="W265" s="17">
        <v>5.35781194211798E-2</v>
      </c>
      <c r="X265" s="17">
        <v>4.3796762995319899E-2</v>
      </c>
      <c r="Y265" s="17">
        <v>6.7837302778552794E-2</v>
      </c>
      <c r="Z265" s="17">
        <v>3.8089886868134998E-2</v>
      </c>
      <c r="AA265" s="17">
        <v>0.10838825341547501</v>
      </c>
      <c r="AB265" s="17">
        <v>4.88165745235919E-2</v>
      </c>
      <c r="AC265" s="17">
        <v>5.9734123141932299E-2</v>
      </c>
      <c r="AD265" s="17">
        <v>0.10307435045799999</v>
      </c>
      <c r="AE265" s="17"/>
      <c r="AF265" s="17">
        <v>2.0903079100294899E-2</v>
      </c>
      <c r="AG265" s="17">
        <v>7.6970382410028404E-2</v>
      </c>
    </row>
    <row r="266" spans="2:33" x14ac:dyDescent="0.5">
      <c r="B266" t="s">
        <v>98</v>
      </c>
      <c r="C266" s="17">
        <v>0.59974072989000504</v>
      </c>
      <c r="D266" s="17">
        <v>0.63791677941582103</v>
      </c>
      <c r="E266" s="17">
        <v>0.56463493023159905</v>
      </c>
      <c r="F266" s="17"/>
      <c r="G266" s="17">
        <v>0.74785758818349701</v>
      </c>
      <c r="H266" s="17">
        <v>0.72760740514432698</v>
      </c>
      <c r="I266" s="17">
        <v>0.68454205354387898</v>
      </c>
      <c r="J266" s="17">
        <v>0.59068154514346705</v>
      </c>
      <c r="K266" s="17">
        <v>0.53022527008519604</v>
      </c>
      <c r="L266" s="17">
        <v>0.464907506884289</v>
      </c>
      <c r="M266" s="17"/>
      <c r="N266" s="17">
        <v>0.61074077142310101</v>
      </c>
      <c r="O266" s="17">
        <v>0.54197552418507899</v>
      </c>
      <c r="P266" s="17">
        <v>0.63335038054830395</v>
      </c>
      <c r="Q266" s="17">
        <v>0.555024337661706</v>
      </c>
      <c r="R266" s="17">
        <v>0.29750397752126001</v>
      </c>
      <c r="S266" s="17">
        <v>0.49663673124822399</v>
      </c>
      <c r="T266" s="17">
        <v>0.65978510572867599</v>
      </c>
      <c r="U266" s="17">
        <v>0.69093166521558402</v>
      </c>
      <c r="V266" s="17">
        <v>0.59178615270894597</v>
      </c>
      <c r="W266" s="17">
        <v>0.76865069858645496</v>
      </c>
      <c r="X266" s="17">
        <v>0.53037654315169502</v>
      </c>
      <c r="Y266" s="17">
        <v>0.55965077185023704</v>
      </c>
      <c r="Z266" s="17">
        <v>0.64041401797823905</v>
      </c>
      <c r="AA266" s="17">
        <v>0.69392962956053805</v>
      </c>
      <c r="AB266" s="17">
        <v>0.53504649842155905</v>
      </c>
      <c r="AC266" s="17">
        <v>0.642643135129918</v>
      </c>
      <c r="AD266" s="17">
        <v>0.55609151105358001</v>
      </c>
      <c r="AE266" s="17"/>
      <c r="AF266" s="17">
        <v>0.69181356100445202</v>
      </c>
      <c r="AG266" s="17">
        <v>0.53906670609135798</v>
      </c>
    </row>
    <row r="267" spans="2:33" x14ac:dyDescent="0.5">
      <c r="B267" t="s">
        <v>99</v>
      </c>
      <c r="C267" s="17">
        <v>0.15274385438690999</v>
      </c>
      <c r="D267" s="17">
        <v>0.118447588039057</v>
      </c>
      <c r="E267" s="17">
        <v>0.18554185932515699</v>
      </c>
      <c r="F267" s="17"/>
      <c r="G267" s="17">
        <v>6.3068880338834302E-2</v>
      </c>
      <c r="H267" s="17">
        <v>9.4815606843805106E-2</v>
      </c>
      <c r="I267" s="17">
        <v>0.124040638619178</v>
      </c>
      <c r="J267" s="17">
        <v>0.13296721542304901</v>
      </c>
      <c r="K267" s="17">
        <v>0.181434520548519</v>
      </c>
      <c r="L267" s="17">
        <v>0.236031051408365</v>
      </c>
      <c r="M267" s="17"/>
      <c r="N267" s="17">
        <v>0.191493291576525</v>
      </c>
      <c r="O267" s="17">
        <v>3.98841501928031E-2</v>
      </c>
      <c r="P267" s="17">
        <v>0.26567197759267802</v>
      </c>
      <c r="Q267" s="17">
        <v>0.181583532127289</v>
      </c>
      <c r="R267" s="17">
        <v>0.381515412054314</v>
      </c>
      <c r="S267" s="17">
        <v>0.50336326875177595</v>
      </c>
      <c r="T267" s="17">
        <v>0.21714881627014601</v>
      </c>
      <c r="U267" s="17">
        <v>0.103749718481388</v>
      </c>
      <c r="V267" s="17">
        <v>0.111781796536972</v>
      </c>
      <c r="W267" s="17">
        <v>9.5329707979300807E-2</v>
      </c>
      <c r="X267" s="17">
        <v>0.178275881962949</v>
      </c>
      <c r="Y267" s="17">
        <v>0.14640938302241499</v>
      </c>
      <c r="Z267" s="17">
        <v>0.17537589223952901</v>
      </c>
      <c r="AA267" s="17">
        <v>0</v>
      </c>
      <c r="AB267" s="17">
        <v>0.163699517213932</v>
      </c>
      <c r="AC267" s="17">
        <v>0.18122925899877701</v>
      </c>
      <c r="AD267" s="17">
        <v>0.15090409372493699</v>
      </c>
      <c r="AE267" s="17"/>
      <c r="AF267" s="17">
        <v>0.10637464003908401</v>
      </c>
      <c r="AG267" s="17">
        <v>0.18330017356175499</v>
      </c>
    </row>
    <row r="268" spans="2:33" x14ac:dyDescent="0.5">
      <c r="B268" t="s">
        <v>100</v>
      </c>
      <c r="C268" s="17">
        <v>0.44699687550309403</v>
      </c>
      <c r="D268" s="17">
        <v>0.51946919137676395</v>
      </c>
      <c r="E268" s="17">
        <v>0.37909307090644201</v>
      </c>
      <c r="F268" s="17"/>
      <c r="G268" s="17">
        <v>0.68478870784466295</v>
      </c>
      <c r="H268" s="17">
        <v>0.63279179830052201</v>
      </c>
      <c r="I268" s="17">
        <v>0.56050141492469996</v>
      </c>
      <c r="J268" s="17">
        <v>0.45771432972041698</v>
      </c>
      <c r="K268" s="17">
        <v>0.34879074953667699</v>
      </c>
      <c r="L268" s="17">
        <v>0.228876455475924</v>
      </c>
      <c r="M268" s="17"/>
      <c r="N268" s="17">
        <v>0.41924747984657601</v>
      </c>
      <c r="O268" s="17">
        <v>0.50209137399227599</v>
      </c>
      <c r="P268" s="17">
        <v>0.36767840295562598</v>
      </c>
      <c r="Q268" s="17">
        <v>0.373440805534417</v>
      </c>
      <c r="R268" s="17">
        <v>-8.4011434533054097E-2</v>
      </c>
      <c r="S268" s="17">
        <v>-6.7265375035517301E-3</v>
      </c>
      <c r="T268" s="17">
        <v>0.44263628945853001</v>
      </c>
      <c r="U268" s="17">
        <v>0.58718194673419599</v>
      </c>
      <c r="V268" s="17">
        <v>0.48000435617197401</v>
      </c>
      <c r="W268" s="17">
        <v>0.673320990607154</v>
      </c>
      <c r="X268" s="17">
        <v>0.352100661188746</v>
      </c>
      <c r="Y268" s="17">
        <v>0.41324138882782202</v>
      </c>
      <c r="Z268" s="17">
        <v>0.46503812573871001</v>
      </c>
      <c r="AA268" s="17">
        <v>0.69392962956053805</v>
      </c>
      <c r="AB268" s="17">
        <v>0.37134698120762699</v>
      </c>
      <c r="AC268" s="17">
        <v>0.46141387613114099</v>
      </c>
      <c r="AD268" s="17">
        <v>0.405187417328643</v>
      </c>
      <c r="AE268" s="17"/>
      <c r="AF268" s="17">
        <v>0.58543892096536798</v>
      </c>
      <c r="AG268" s="17">
        <v>0.355766532529603</v>
      </c>
    </row>
    <row r="269" spans="2:33" x14ac:dyDescent="0.5">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row>
    <row r="270" spans="2:33" x14ac:dyDescent="0.5">
      <c r="B270" s="6" t="s">
        <v>194</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row>
    <row r="271" spans="2:33" x14ac:dyDescent="0.5">
      <c r="B271" s="24" t="s">
        <v>58</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row>
    <row r="272" spans="2:33" x14ac:dyDescent="0.5">
      <c r="B272" t="s">
        <v>93</v>
      </c>
      <c r="C272" s="17">
        <v>0.301552784912896</v>
      </c>
      <c r="D272" s="17">
        <v>0.29394922959608399</v>
      </c>
      <c r="E272" s="17">
        <v>0.30986087030085901</v>
      </c>
      <c r="F272" s="17"/>
      <c r="G272" s="17">
        <v>0.27794256487166202</v>
      </c>
      <c r="H272" s="17">
        <v>0.36809843003715897</v>
      </c>
      <c r="I272" s="17">
        <v>0.34194762298476</v>
      </c>
      <c r="J272" s="17">
        <v>0.34247521287613297</v>
      </c>
      <c r="K272" s="17">
        <v>0.29153747270837199</v>
      </c>
      <c r="L272" s="17">
        <v>0.21606005053899499</v>
      </c>
      <c r="M272" s="17"/>
      <c r="N272" s="17">
        <v>0.339645111057505</v>
      </c>
      <c r="O272" s="17">
        <v>0.26696275738311998</v>
      </c>
      <c r="P272" s="17">
        <v>0.18096582807162501</v>
      </c>
      <c r="Q272" s="17">
        <v>0.20404738367994099</v>
      </c>
      <c r="R272" s="17">
        <v>0.21787280291882699</v>
      </c>
      <c r="S272" s="17">
        <v>0.123409277393771</v>
      </c>
      <c r="T272" s="17">
        <v>0.21682579225888801</v>
      </c>
      <c r="U272" s="17">
        <v>0.315666799958155</v>
      </c>
      <c r="V272" s="17">
        <v>0.195486311083543</v>
      </c>
      <c r="W272" s="17">
        <v>0.37808020106580698</v>
      </c>
      <c r="X272" s="17">
        <v>0.32148140810822801</v>
      </c>
      <c r="Y272" s="17">
        <v>0.34390880231973298</v>
      </c>
      <c r="Z272" s="17">
        <v>0.28173118978074901</v>
      </c>
      <c r="AA272" s="17">
        <v>0.52678998031037405</v>
      </c>
      <c r="AB272" s="17">
        <v>0.26488564727234098</v>
      </c>
      <c r="AC272" s="17">
        <v>0.369190432226779</v>
      </c>
      <c r="AD272" s="17">
        <v>0.34637320500494301</v>
      </c>
      <c r="AE272" s="17"/>
      <c r="AF272" s="17">
        <v>0.36414401648079298</v>
      </c>
      <c r="AG272" s="17">
        <v>0.260306503813787</v>
      </c>
    </row>
    <row r="273" spans="2:33" x14ac:dyDescent="0.5">
      <c r="B273" t="s">
        <v>94</v>
      </c>
      <c r="C273" s="17">
        <v>0.33061161961757901</v>
      </c>
      <c r="D273" s="17">
        <v>0.347571326107945</v>
      </c>
      <c r="E273" s="17">
        <v>0.31438709550952798</v>
      </c>
      <c r="F273" s="17"/>
      <c r="G273" s="17">
        <v>0.46773673835652702</v>
      </c>
      <c r="H273" s="17">
        <v>0.35254749777949002</v>
      </c>
      <c r="I273" s="17">
        <v>0.36452592377719101</v>
      </c>
      <c r="J273" s="17">
        <v>0.287560566927622</v>
      </c>
      <c r="K273" s="17">
        <v>0.33312928016156401</v>
      </c>
      <c r="L273" s="17">
        <v>0.27586929108693697</v>
      </c>
      <c r="M273" s="17"/>
      <c r="N273" s="17">
        <v>0.30239124876103302</v>
      </c>
      <c r="O273" s="17">
        <v>0.23052460041605599</v>
      </c>
      <c r="P273" s="17">
        <v>0.37577386081591702</v>
      </c>
      <c r="Q273" s="17">
        <v>0.27694271118659303</v>
      </c>
      <c r="R273" s="17">
        <v>0.38902971211871901</v>
      </c>
      <c r="S273" s="17">
        <v>0.373227453854453</v>
      </c>
      <c r="T273" s="17">
        <v>0.29438520827137099</v>
      </c>
      <c r="U273" s="17">
        <v>0.32268989602329401</v>
      </c>
      <c r="V273" s="17">
        <v>0.25629389502355299</v>
      </c>
      <c r="W273" s="17">
        <v>0.401738714104384</v>
      </c>
      <c r="X273" s="17">
        <v>0.32412975994085103</v>
      </c>
      <c r="Y273" s="17">
        <v>0.32738890036245699</v>
      </c>
      <c r="Z273" s="17">
        <v>0.36692145397663201</v>
      </c>
      <c r="AA273" s="17">
        <v>0.195674231817804</v>
      </c>
      <c r="AB273" s="17">
        <v>0.345228276865582</v>
      </c>
      <c r="AC273" s="17">
        <v>0.44958030877444399</v>
      </c>
      <c r="AD273" s="17">
        <v>0.36739722707755101</v>
      </c>
      <c r="AE273" s="17"/>
      <c r="AF273" s="17">
        <v>0.31156413690069501</v>
      </c>
      <c r="AG273" s="17">
        <v>0.34316350279180202</v>
      </c>
    </row>
    <row r="274" spans="2:33" x14ac:dyDescent="0.5">
      <c r="B274" t="s">
        <v>188</v>
      </c>
      <c r="C274" s="17">
        <v>0.16990258621009699</v>
      </c>
      <c r="D274" s="17">
        <v>0.153575897421286</v>
      </c>
      <c r="E274" s="17">
        <v>0.18359827247899399</v>
      </c>
      <c r="F274" s="17"/>
      <c r="G274" s="17">
        <v>0.17736958868407601</v>
      </c>
      <c r="H274" s="17">
        <v>0.18367214592747699</v>
      </c>
      <c r="I274" s="17">
        <v>0.17670783638660301</v>
      </c>
      <c r="J274" s="17">
        <v>0.202607084821395</v>
      </c>
      <c r="K274" s="17">
        <v>0.143660137414102</v>
      </c>
      <c r="L274" s="17">
        <v>0.14572197365658901</v>
      </c>
      <c r="M274" s="17"/>
      <c r="N274" s="17">
        <v>0.15204909975755501</v>
      </c>
      <c r="O274" s="17">
        <v>0.17443564687854399</v>
      </c>
      <c r="P274" s="17">
        <v>0.17758833351978001</v>
      </c>
      <c r="Q274" s="17">
        <v>0.30223273546634599</v>
      </c>
      <c r="R274" s="17">
        <v>8.4947407038996697E-2</v>
      </c>
      <c r="S274" s="17">
        <v>0</v>
      </c>
      <c r="T274" s="17">
        <v>0.248788387033819</v>
      </c>
      <c r="U274" s="17">
        <v>0.167722282953082</v>
      </c>
      <c r="V274" s="17">
        <v>0.27808444455269599</v>
      </c>
      <c r="W274" s="17">
        <v>0.104414047185989</v>
      </c>
      <c r="X274" s="17">
        <v>0.24290980194504699</v>
      </c>
      <c r="Y274" s="17">
        <v>0.116097494930508</v>
      </c>
      <c r="Z274" s="17">
        <v>0.17025767856169499</v>
      </c>
      <c r="AA274" s="17">
        <v>0.12240682469401599</v>
      </c>
      <c r="AB274" s="17">
        <v>0.233723269471414</v>
      </c>
      <c r="AC274" s="17">
        <v>0</v>
      </c>
      <c r="AD274" s="17">
        <v>6.0354431230169397E-2</v>
      </c>
      <c r="AE274" s="17"/>
      <c r="AF274" s="17">
        <v>0.16160322798565099</v>
      </c>
      <c r="AG274" s="17">
        <v>0.17537168553427801</v>
      </c>
    </row>
    <row r="275" spans="2:33" x14ac:dyDescent="0.5">
      <c r="B275" t="s">
        <v>96</v>
      </c>
      <c r="C275" s="17">
        <v>8.4436984716204394E-2</v>
      </c>
      <c r="D275" s="17">
        <v>8.1499090759559203E-2</v>
      </c>
      <c r="E275" s="17">
        <v>8.7522866350845704E-2</v>
      </c>
      <c r="F275" s="17"/>
      <c r="G275" s="17">
        <v>5.4320315064143601E-2</v>
      </c>
      <c r="H275" s="17">
        <v>6.9808870196556697E-2</v>
      </c>
      <c r="I275" s="17">
        <v>4.92309639651494E-2</v>
      </c>
      <c r="J275" s="17">
        <v>8.9107845636200597E-2</v>
      </c>
      <c r="K275" s="17">
        <v>0.101971619626849</v>
      </c>
      <c r="L275" s="17">
        <v>0.114432370818506</v>
      </c>
      <c r="M275" s="17"/>
      <c r="N275" s="17">
        <v>0.142295924836771</v>
      </c>
      <c r="O275" s="17">
        <v>7.7594614863857603E-2</v>
      </c>
      <c r="P275" s="17">
        <v>0</v>
      </c>
      <c r="Q275" s="17">
        <v>8.2901304645937798E-2</v>
      </c>
      <c r="R275" s="17">
        <v>0</v>
      </c>
      <c r="S275" s="17">
        <v>0</v>
      </c>
      <c r="T275" s="17">
        <v>9.52401124669226E-2</v>
      </c>
      <c r="U275" s="17">
        <v>8.9313205778508695E-2</v>
      </c>
      <c r="V275" s="17">
        <v>8.2331732799695106E-2</v>
      </c>
      <c r="W275" s="17">
        <v>5.7707064724792402E-2</v>
      </c>
      <c r="X275" s="17">
        <v>6.7682267010554104E-2</v>
      </c>
      <c r="Y275" s="17">
        <v>9.1856536052285706E-2</v>
      </c>
      <c r="Z275" s="17">
        <v>7.3935922194384093E-2</v>
      </c>
      <c r="AA275" s="17">
        <v>0</v>
      </c>
      <c r="AB275" s="17">
        <v>8.19175081106161E-2</v>
      </c>
      <c r="AC275" s="17">
        <v>0.18122925899877701</v>
      </c>
      <c r="AD275" s="17">
        <v>8.1118660990876806E-2</v>
      </c>
      <c r="AE275" s="17"/>
      <c r="AF275" s="17">
        <v>8.6194616247026401E-2</v>
      </c>
      <c r="AG275" s="17">
        <v>8.3278743180242601E-2</v>
      </c>
    </row>
    <row r="276" spans="2:33" x14ac:dyDescent="0.5">
      <c r="B276" t="s">
        <v>97</v>
      </c>
      <c r="C276" s="17">
        <v>5.9080169741174103E-2</v>
      </c>
      <c r="D276" s="17">
        <v>6.7885807469244996E-2</v>
      </c>
      <c r="E276" s="17">
        <v>5.1039896997985702E-2</v>
      </c>
      <c r="F276" s="17"/>
      <c r="G276" s="17">
        <v>2.2630793023592E-2</v>
      </c>
      <c r="H276" s="17">
        <v>6.7265697099654397E-3</v>
      </c>
      <c r="I276" s="17">
        <v>3.6708896603088001E-2</v>
      </c>
      <c r="J276" s="17">
        <v>3.8183724520835897E-2</v>
      </c>
      <c r="K276" s="17">
        <v>8.6864645183959893E-2</v>
      </c>
      <c r="L276" s="17">
        <v>0.116557632157757</v>
      </c>
      <c r="M276" s="17"/>
      <c r="N276" s="17">
        <v>5.1501100455328103E-2</v>
      </c>
      <c r="O276" s="17">
        <v>0.10374291855724101</v>
      </c>
      <c r="P276" s="17">
        <v>0.26567197759267802</v>
      </c>
      <c r="Q276" s="17">
        <v>3.7399304796467699E-2</v>
      </c>
      <c r="R276" s="17">
        <v>0.308150077923457</v>
      </c>
      <c r="S276" s="17">
        <v>0.16765586618179501</v>
      </c>
      <c r="T276" s="17">
        <v>4.7150099108831001E-2</v>
      </c>
      <c r="U276" s="17">
        <v>4.5249177752742897E-2</v>
      </c>
      <c r="V276" s="17">
        <v>5.80301983005077E-2</v>
      </c>
      <c r="W276" s="17">
        <v>2.1137579241181099E-2</v>
      </c>
      <c r="X276" s="17">
        <v>0</v>
      </c>
      <c r="Y276" s="17">
        <v>8.0955894487730704E-2</v>
      </c>
      <c r="Z276" s="17">
        <v>6.1441896223775397E-2</v>
      </c>
      <c r="AA276" s="17">
        <v>4.6740709762330697E-2</v>
      </c>
      <c r="AB276" s="17">
        <v>5.0255572330470601E-2</v>
      </c>
      <c r="AC276" s="17">
        <v>0</v>
      </c>
      <c r="AD276" s="17">
        <v>4.1682125238459898E-2</v>
      </c>
      <c r="AE276" s="17"/>
      <c r="AF276" s="17">
        <v>4.3314953054949E-2</v>
      </c>
      <c r="AG276" s="17">
        <v>6.9469109896841505E-2</v>
      </c>
    </row>
    <row r="277" spans="2:33" x14ac:dyDescent="0.5">
      <c r="B277" t="s">
        <v>77</v>
      </c>
      <c r="C277" s="17">
        <v>5.4415854802050599E-2</v>
      </c>
      <c r="D277" s="17">
        <v>5.5518648645880998E-2</v>
      </c>
      <c r="E277" s="17">
        <v>5.3590998361787601E-2</v>
      </c>
      <c r="F277" s="17"/>
      <c r="G277" s="17">
        <v>0</v>
      </c>
      <c r="H277" s="17">
        <v>1.91464863493516E-2</v>
      </c>
      <c r="I277" s="17">
        <v>3.0878756283208301E-2</v>
      </c>
      <c r="J277" s="17">
        <v>4.0065565217813501E-2</v>
      </c>
      <c r="K277" s="17">
        <v>4.2836844905153097E-2</v>
      </c>
      <c r="L277" s="17">
        <v>0.13135868174121601</v>
      </c>
      <c r="M277" s="17"/>
      <c r="N277" s="17">
        <v>1.2117515131808001E-2</v>
      </c>
      <c r="O277" s="17">
        <v>0.14673946190118101</v>
      </c>
      <c r="P277" s="17">
        <v>0</v>
      </c>
      <c r="Q277" s="17">
        <v>9.6476560224714805E-2</v>
      </c>
      <c r="R277" s="17">
        <v>0</v>
      </c>
      <c r="S277" s="17">
        <v>0.33570740256998</v>
      </c>
      <c r="T277" s="17">
        <v>9.76104008601687E-2</v>
      </c>
      <c r="U277" s="17">
        <v>5.9358637534216302E-2</v>
      </c>
      <c r="V277" s="17">
        <v>0.12977341824000499</v>
      </c>
      <c r="W277" s="17">
        <v>3.6922393677847498E-2</v>
      </c>
      <c r="X277" s="17">
        <v>4.3796762995319899E-2</v>
      </c>
      <c r="Y277" s="17">
        <v>3.97923718472852E-2</v>
      </c>
      <c r="Z277" s="17">
        <v>4.5711859262764297E-2</v>
      </c>
      <c r="AA277" s="17">
        <v>0.10838825341547501</v>
      </c>
      <c r="AB277" s="17">
        <v>2.39897259495759E-2</v>
      </c>
      <c r="AC277" s="17">
        <v>0</v>
      </c>
      <c r="AD277" s="17">
        <v>0.10307435045799999</v>
      </c>
      <c r="AE277" s="17"/>
      <c r="AF277" s="17">
        <v>3.3179049330886001E-2</v>
      </c>
      <c r="AG277" s="17">
        <v>6.8410454783048705E-2</v>
      </c>
    </row>
    <row r="278" spans="2:33" x14ac:dyDescent="0.5">
      <c r="B278" t="s">
        <v>98</v>
      </c>
      <c r="C278" s="17">
        <v>0.63216440453047396</v>
      </c>
      <c r="D278" s="17">
        <v>0.64152055570402899</v>
      </c>
      <c r="E278" s="17">
        <v>0.624247965810387</v>
      </c>
      <c r="F278" s="17"/>
      <c r="G278" s="17">
        <v>0.74567930322818798</v>
      </c>
      <c r="H278" s="17">
        <v>0.72064592781664905</v>
      </c>
      <c r="I278" s="17">
        <v>0.70647354676195095</v>
      </c>
      <c r="J278" s="17">
        <v>0.63003577980375502</v>
      </c>
      <c r="K278" s="17">
        <v>0.624666752869936</v>
      </c>
      <c r="L278" s="17">
        <v>0.49192934162593199</v>
      </c>
      <c r="M278" s="17"/>
      <c r="N278" s="17">
        <v>0.64203635981853802</v>
      </c>
      <c r="O278" s="17">
        <v>0.49748735779917602</v>
      </c>
      <c r="P278" s="17">
        <v>0.55673968888754199</v>
      </c>
      <c r="Q278" s="17">
        <v>0.48099009486653399</v>
      </c>
      <c r="R278" s="17">
        <v>0.606902515037547</v>
      </c>
      <c r="S278" s="17">
        <v>0.49663673124822399</v>
      </c>
      <c r="T278" s="17">
        <v>0.51121100053025903</v>
      </c>
      <c r="U278" s="17">
        <v>0.63835669598144995</v>
      </c>
      <c r="V278" s="17">
        <v>0.45178020610709602</v>
      </c>
      <c r="W278" s="17">
        <v>0.77981891517018997</v>
      </c>
      <c r="X278" s="17">
        <v>0.64561116804907903</v>
      </c>
      <c r="Y278" s="17">
        <v>0.67129770268219002</v>
      </c>
      <c r="Z278" s="17">
        <v>0.64865264375738096</v>
      </c>
      <c r="AA278" s="17">
        <v>0.72246421212817802</v>
      </c>
      <c r="AB278" s="17">
        <v>0.61011392413792298</v>
      </c>
      <c r="AC278" s="17">
        <v>0.81877074100122305</v>
      </c>
      <c r="AD278" s="17">
        <v>0.71377043208249402</v>
      </c>
      <c r="AE278" s="17"/>
      <c r="AF278" s="17">
        <v>0.67570815338148704</v>
      </c>
      <c r="AG278" s="17">
        <v>0.60347000660558903</v>
      </c>
    </row>
    <row r="279" spans="2:33" x14ac:dyDescent="0.5">
      <c r="B279" t="s">
        <v>99</v>
      </c>
      <c r="C279" s="17">
        <v>0.143517154457379</v>
      </c>
      <c r="D279" s="17">
        <v>0.14938489822880399</v>
      </c>
      <c r="E279" s="17">
        <v>0.138562763348831</v>
      </c>
      <c r="F279" s="17"/>
      <c r="G279" s="17">
        <v>7.6951108087735601E-2</v>
      </c>
      <c r="H279" s="17">
        <v>7.6535439906522104E-2</v>
      </c>
      <c r="I279" s="17">
        <v>8.5939860568237395E-2</v>
      </c>
      <c r="J279" s="17">
        <v>0.12729157015703599</v>
      </c>
      <c r="K279" s="17">
        <v>0.18883626481080901</v>
      </c>
      <c r="L279" s="17">
        <v>0.23099000297626299</v>
      </c>
      <c r="M279" s="17"/>
      <c r="N279" s="17">
        <v>0.193797025292099</v>
      </c>
      <c r="O279" s="17">
        <v>0.18133753342109901</v>
      </c>
      <c r="P279" s="17">
        <v>0.26567197759267802</v>
      </c>
      <c r="Q279" s="17">
        <v>0.120300609442405</v>
      </c>
      <c r="R279" s="17">
        <v>0.308150077923457</v>
      </c>
      <c r="S279" s="17">
        <v>0.16765586618179501</v>
      </c>
      <c r="T279" s="17">
        <v>0.14239021157575399</v>
      </c>
      <c r="U279" s="17">
        <v>0.13456238353125199</v>
      </c>
      <c r="V279" s="17">
        <v>0.14036193110020301</v>
      </c>
      <c r="W279" s="17">
        <v>7.8844643965973502E-2</v>
      </c>
      <c r="X279" s="17">
        <v>6.7682267010554104E-2</v>
      </c>
      <c r="Y279" s="17">
        <v>0.17281243054001599</v>
      </c>
      <c r="Z279" s="17">
        <v>0.13537781841815999</v>
      </c>
      <c r="AA279" s="17">
        <v>4.6740709762330697E-2</v>
      </c>
      <c r="AB279" s="17">
        <v>0.132173080441087</v>
      </c>
      <c r="AC279" s="17">
        <v>0.18122925899877701</v>
      </c>
      <c r="AD279" s="17">
        <v>0.122800786229337</v>
      </c>
      <c r="AE279" s="17"/>
      <c r="AF279" s="17">
        <v>0.12950956930197499</v>
      </c>
      <c r="AG279" s="17">
        <v>0.15274785307708399</v>
      </c>
    </row>
    <row r="280" spans="2:33" x14ac:dyDescent="0.5">
      <c r="B280" t="s">
        <v>100</v>
      </c>
      <c r="C280" s="17">
        <v>0.48864725007309601</v>
      </c>
      <c r="D280" s="17">
        <v>0.49213565747522497</v>
      </c>
      <c r="E280" s="17">
        <v>0.485685202461556</v>
      </c>
      <c r="F280" s="17"/>
      <c r="G280" s="17">
        <v>0.66872819514045301</v>
      </c>
      <c r="H280" s="17">
        <v>0.64411048791012704</v>
      </c>
      <c r="I280" s="17">
        <v>0.62053368619371396</v>
      </c>
      <c r="J280" s="17">
        <v>0.50274420964671895</v>
      </c>
      <c r="K280" s="17">
        <v>0.435830488059127</v>
      </c>
      <c r="L280" s="17">
        <v>0.26093933864966901</v>
      </c>
      <c r="M280" s="17"/>
      <c r="N280" s="17">
        <v>0.44823933452643899</v>
      </c>
      <c r="O280" s="17">
        <v>0.31614982437807698</v>
      </c>
      <c r="P280" s="17">
        <v>0.29106771129486397</v>
      </c>
      <c r="Q280" s="17">
        <v>0.36068948542412899</v>
      </c>
      <c r="R280" s="17">
        <v>0.29875243711409</v>
      </c>
      <c r="S280" s="17">
        <v>0.32898086506642898</v>
      </c>
      <c r="T280" s="17">
        <v>0.36882078895450499</v>
      </c>
      <c r="U280" s="17">
        <v>0.50379431245019801</v>
      </c>
      <c r="V280" s="17">
        <v>0.31141827500689301</v>
      </c>
      <c r="W280" s="17">
        <v>0.70097427120421696</v>
      </c>
      <c r="X280" s="17">
        <v>0.57792890103852501</v>
      </c>
      <c r="Y280" s="17">
        <v>0.49848527214217397</v>
      </c>
      <c r="Z280" s="17">
        <v>0.51327482533922097</v>
      </c>
      <c r="AA280" s="17">
        <v>0.67572350236584799</v>
      </c>
      <c r="AB280" s="17">
        <v>0.47794084369683598</v>
      </c>
      <c r="AC280" s="17">
        <v>0.63754148200244498</v>
      </c>
      <c r="AD280" s="17">
        <v>0.59096964585315703</v>
      </c>
      <c r="AE280" s="17"/>
      <c r="AF280" s="17">
        <v>0.54619858407951205</v>
      </c>
      <c r="AG280" s="17">
        <v>0.45072215352850498</v>
      </c>
    </row>
    <row r="281" spans="2:33" x14ac:dyDescent="0.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row>
    <row r="282" spans="2:33" x14ac:dyDescent="0.5">
      <c r="B282" s="6" t="s">
        <v>195</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row>
    <row r="283" spans="2:33" x14ac:dyDescent="0.5">
      <c r="B283" s="24" t="s">
        <v>58</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row>
    <row r="284" spans="2:33" x14ac:dyDescent="0.5">
      <c r="B284" t="s">
        <v>93</v>
      </c>
      <c r="C284" s="17">
        <v>0.246467621815562</v>
      </c>
      <c r="D284" s="17">
        <v>0.27975003594485498</v>
      </c>
      <c r="E284" s="17">
        <v>0.21616774441237399</v>
      </c>
      <c r="F284" s="17"/>
      <c r="G284" s="17">
        <v>0.288742980094775</v>
      </c>
      <c r="H284" s="17">
        <v>0.32201448655940501</v>
      </c>
      <c r="I284" s="17">
        <v>0.25314507161377697</v>
      </c>
      <c r="J284" s="17">
        <v>0.26442269099557397</v>
      </c>
      <c r="K284" s="17">
        <v>0.20518798120866899</v>
      </c>
      <c r="L284" s="17">
        <v>0.197339772341763</v>
      </c>
      <c r="M284" s="17"/>
      <c r="N284" s="17">
        <v>0.32054042001750099</v>
      </c>
      <c r="O284" s="17">
        <v>0.32232697508441099</v>
      </c>
      <c r="P284" s="17">
        <v>0.32025613857541901</v>
      </c>
      <c r="Q284" s="17">
        <v>0.18090886716600199</v>
      </c>
      <c r="R284" s="17">
        <v>0.21787280291882699</v>
      </c>
      <c r="S284" s="17">
        <v>0.123409277393771</v>
      </c>
      <c r="T284" s="17">
        <v>0.308103308644534</v>
      </c>
      <c r="U284" s="17">
        <v>0.29315293916846102</v>
      </c>
      <c r="V284" s="17">
        <v>0.12962529893262001</v>
      </c>
      <c r="W284" s="17">
        <v>0.277055901783685</v>
      </c>
      <c r="X284" s="17">
        <v>0.327318764376264</v>
      </c>
      <c r="Y284" s="17">
        <v>0.28629757610519202</v>
      </c>
      <c r="Z284" s="17">
        <v>0.22562224565796499</v>
      </c>
      <c r="AA284" s="17">
        <v>0.210640924000812</v>
      </c>
      <c r="AB284" s="17">
        <v>0.20482266141247399</v>
      </c>
      <c r="AC284" s="17">
        <v>0.25076730005826797</v>
      </c>
      <c r="AD284" s="17">
        <v>0.16657402668835</v>
      </c>
      <c r="AE284" s="17"/>
      <c r="AF284" s="17">
        <v>0.334644180172332</v>
      </c>
      <c r="AG284" s="17">
        <v>0.18836115831851299</v>
      </c>
    </row>
    <row r="285" spans="2:33" x14ac:dyDescent="0.5">
      <c r="B285" t="s">
        <v>94</v>
      </c>
      <c r="C285" s="17">
        <v>0.26700026293599699</v>
      </c>
      <c r="D285" s="17">
        <v>0.290080973617171</v>
      </c>
      <c r="E285" s="17">
        <v>0.246359978269063</v>
      </c>
      <c r="F285" s="17"/>
      <c r="G285" s="17">
        <v>0.40229687878548398</v>
      </c>
      <c r="H285" s="17">
        <v>0.287993159010209</v>
      </c>
      <c r="I285" s="17">
        <v>0.28409851465390501</v>
      </c>
      <c r="J285" s="17">
        <v>0.25829903330490001</v>
      </c>
      <c r="K285" s="17">
        <v>0.26020376097190001</v>
      </c>
      <c r="L285" s="17">
        <v>0.20463914626045401</v>
      </c>
      <c r="M285" s="17"/>
      <c r="N285" s="17">
        <v>0.19837990392548699</v>
      </c>
      <c r="O285" s="17">
        <v>0.29144200289727301</v>
      </c>
      <c r="P285" s="17">
        <v>0.33746119217114201</v>
      </c>
      <c r="Q285" s="17">
        <v>0.231209608234998</v>
      </c>
      <c r="R285" s="17">
        <v>0.30939853751628599</v>
      </c>
      <c r="S285" s="17">
        <v>0.47649998283342498</v>
      </c>
      <c r="T285" s="17">
        <v>7.6621187761413606E-2</v>
      </c>
      <c r="U285" s="17">
        <v>0.28245303582875397</v>
      </c>
      <c r="V285" s="17">
        <v>0.42419244942624901</v>
      </c>
      <c r="W285" s="17">
        <v>0.410506669744716</v>
      </c>
      <c r="X285" s="17">
        <v>0.18183015506809899</v>
      </c>
      <c r="Y285" s="17">
        <v>0.27379304601744597</v>
      </c>
      <c r="Z285" s="17">
        <v>0.243777433722388</v>
      </c>
      <c r="AA285" s="17">
        <v>0.35102304778855198</v>
      </c>
      <c r="AB285" s="17">
        <v>0.22721163924313201</v>
      </c>
      <c r="AC285" s="17">
        <v>0.15784644967111899</v>
      </c>
      <c r="AD285" s="17">
        <v>0.31423248879746402</v>
      </c>
      <c r="AE285" s="17"/>
      <c r="AF285" s="17">
        <v>0.321428804727381</v>
      </c>
      <c r="AG285" s="17">
        <v>0.231133019580884</v>
      </c>
    </row>
    <row r="286" spans="2:33" x14ac:dyDescent="0.5">
      <c r="B286" t="s">
        <v>188</v>
      </c>
      <c r="C286" s="17">
        <v>0.22949551836651999</v>
      </c>
      <c r="D286" s="17">
        <v>0.219881217408325</v>
      </c>
      <c r="E286" s="17">
        <v>0.23711861786739299</v>
      </c>
      <c r="F286" s="17"/>
      <c r="G286" s="17">
        <v>0.18456460502388</v>
      </c>
      <c r="H286" s="17">
        <v>0.29543419373595697</v>
      </c>
      <c r="I286" s="17">
        <v>0.25012940165709102</v>
      </c>
      <c r="J286" s="17">
        <v>0.25287463685946798</v>
      </c>
      <c r="K286" s="17">
        <v>0.21892780804825801</v>
      </c>
      <c r="L286" s="17">
        <v>0.18166375442765501</v>
      </c>
      <c r="M286" s="17"/>
      <c r="N286" s="17">
        <v>0.209659985241376</v>
      </c>
      <c r="O286" s="17">
        <v>0.176876608009985</v>
      </c>
      <c r="P286" s="17">
        <v>0</v>
      </c>
      <c r="Q286" s="17">
        <v>0.235686205179436</v>
      </c>
      <c r="R286" s="17">
        <v>8.4947407038996697E-2</v>
      </c>
      <c r="S286" s="17">
        <v>0.40009073977280402</v>
      </c>
      <c r="T286" s="17">
        <v>0.23486063867900001</v>
      </c>
      <c r="U286" s="17">
        <v>0.238772870492995</v>
      </c>
      <c r="V286" s="17">
        <v>0.25869029730667698</v>
      </c>
      <c r="W286" s="17">
        <v>0.14070647818159401</v>
      </c>
      <c r="X286" s="17">
        <v>0.230344385103982</v>
      </c>
      <c r="Y286" s="17">
        <v>0.198258028090049</v>
      </c>
      <c r="Z286" s="17">
        <v>0.20917697547695099</v>
      </c>
      <c r="AA286" s="17">
        <v>0.18103068385855101</v>
      </c>
      <c r="AB286" s="17">
        <v>0.265595675094354</v>
      </c>
      <c r="AC286" s="17">
        <v>0.43494354744011798</v>
      </c>
      <c r="AD286" s="17">
        <v>0.27255357144937098</v>
      </c>
      <c r="AE286" s="17"/>
      <c r="AF286" s="17">
        <v>0.17650393030497299</v>
      </c>
      <c r="AG286" s="17">
        <v>0.264415839988627</v>
      </c>
    </row>
    <row r="287" spans="2:33" x14ac:dyDescent="0.5">
      <c r="B287" t="s">
        <v>96</v>
      </c>
      <c r="C287" s="17">
        <v>5.3633211293676201E-2</v>
      </c>
      <c r="D287" s="17">
        <v>5.6063103067913497E-2</v>
      </c>
      <c r="E287" s="17">
        <v>5.1559091085421303E-2</v>
      </c>
      <c r="F287" s="17"/>
      <c r="G287" s="17">
        <v>2.4594918082972501E-2</v>
      </c>
      <c r="H287" s="17">
        <v>4.7740286888474599E-2</v>
      </c>
      <c r="I287" s="17">
        <v>8.7017573508147497E-2</v>
      </c>
      <c r="J287" s="17">
        <v>2.4520063535354599E-2</v>
      </c>
      <c r="K287" s="17">
        <v>6.3012991750399497E-2</v>
      </c>
      <c r="L287" s="17">
        <v>5.9545051665732797E-2</v>
      </c>
      <c r="M287" s="17"/>
      <c r="N287" s="17">
        <v>9.8611051574355402E-2</v>
      </c>
      <c r="O287" s="17">
        <v>0</v>
      </c>
      <c r="P287" s="17">
        <v>0</v>
      </c>
      <c r="Q287" s="17">
        <v>9.8532121793852595E-2</v>
      </c>
      <c r="R287" s="17">
        <v>0</v>
      </c>
      <c r="S287" s="17">
        <v>0</v>
      </c>
      <c r="T287" s="17">
        <v>4.9155326224532198E-2</v>
      </c>
      <c r="U287" s="17">
        <v>8.6866889652334703E-2</v>
      </c>
      <c r="V287" s="17">
        <v>2.2401605251933899E-2</v>
      </c>
      <c r="W287" s="17">
        <v>2.1524903815881399E-2</v>
      </c>
      <c r="X287" s="17">
        <v>0.17653688593828701</v>
      </c>
      <c r="Y287" s="17">
        <v>3.1104299598097601E-2</v>
      </c>
      <c r="Z287" s="17">
        <v>5.6389586093721099E-2</v>
      </c>
      <c r="AA287" s="17">
        <v>4.6960562555272603E-2</v>
      </c>
      <c r="AB287" s="17">
        <v>4.2445865667524202E-2</v>
      </c>
      <c r="AC287" s="17">
        <v>0</v>
      </c>
      <c r="AD287" s="17">
        <v>7.5873430960261806E-2</v>
      </c>
      <c r="AE287" s="17"/>
      <c r="AF287" s="17">
        <v>6.4479070733304E-2</v>
      </c>
      <c r="AG287" s="17">
        <v>4.6486022206606803E-2</v>
      </c>
    </row>
    <row r="288" spans="2:33" x14ac:dyDescent="0.5">
      <c r="B288" t="s">
        <v>97</v>
      </c>
      <c r="C288" s="17">
        <v>6.1504952741720999E-2</v>
      </c>
      <c r="D288" s="17">
        <v>4.5794883463278403E-2</v>
      </c>
      <c r="E288" s="17">
        <v>7.64959417203806E-2</v>
      </c>
      <c r="F288" s="17"/>
      <c r="G288" s="17">
        <v>3.3976770932253902E-2</v>
      </c>
      <c r="H288" s="17">
        <v>3.2004372056970098E-2</v>
      </c>
      <c r="I288" s="17">
        <v>2.1953262906133399E-2</v>
      </c>
      <c r="J288" s="17">
        <v>4.48928620977493E-2</v>
      </c>
      <c r="K288" s="17">
        <v>7.0660306221286398E-2</v>
      </c>
      <c r="L288" s="17">
        <v>0.12515897234513401</v>
      </c>
      <c r="M288" s="17"/>
      <c r="N288" s="17">
        <v>2.1415523503587101E-2</v>
      </c>
      <c r="O288" s="17">
        <v>0</v>
      </c>
      <c r="P288" s="17">
        <v>0.26567197759267802</v>
      </c>
      <c r="Q288" s="17">
        <v>0.12027239473243199</v>
      </c>
      <c r="R288" s="17">
        <v>0.308150077923457</v>
      </c>
      <c r="S288" s="17">
        <v>0</v>
      </c>
      <c r="T288" s="17">
        <v>4.4460477359962301E-2</v>
      </c>
      <c r="U288" s="17">
        <v>3.8317015949323401E-2</v>
      </c>
      <c r="V288" s="17">
        <v>1.04457476536485E-2</v>
      </c>
      <c r="W288" s="17">
        <v>0</v>
      </c>
      <c r="X288" s="17">
        <v>4.0173046518048802E-2</v>
      </c>
      <c r="Y288" s="17">
        <v>7.5773055301347494E-2</v>
      </c>
      <c r="Z288" s="17">
        <v>7.8350468254655997E-2</v>
      </c>
      <c r="AA288" s="17">
        <v>0</v>
      </c>
      <c r="AB288" s="17">
        <v>8.0976807737165396E-2</v>
      </c>
      <c r="AC288" s="17">
        <v>6.3514537708428104E-2</v>
      </c>
      <c r="AD288" s="17">
        <v>3.9126065597598701E-2</v>
      </c>
      <c r="AE288" s="17"/>
      <c r="AF288" s="17">
        <v>2.92339982625529E-2</v>
      </c>
      <c r="AG288" s="17">
        <v>8.2770820602787301E-2</v>
      </c>
    </row>
    <row r="289" spans="2:33" x14ac:dyDescent="0.5">
      <c r="B289" t="s">
        <v>77</v>
      </c>
      <c r="C289" s="17">
        <v>0.14189843284652401</v>
      </c>
      <c r="D289" s="17">
        <v>0.108429786498457</v>
      </c>
      <c r="E289" s="17">
        <v>0.17229862664536799</v>
      </c>
      <c r="F289" s="17"/>
      <c r="G289" s="17">
        <v>6.5823847080634906E-2</v>
      </c>
      <c r="H289" s="17">
        <v>1.48135017489838E-2</v>
      </c>
      <c r="I289" s="17">
        <v>0.103656175660946</v>
      </c>
      <c r="J289" s="17">
        <v>0.15499071320695501</v>
      </c>
      <c r="K289" s="17">
        <v>0.18200715179948701</v>
      </c>
      <c r="L289" s="17">
        <v>0.23165330295926201</v>
      </c>
      <c r="M289" s="17"/>
      <c r="N289" s="17">
        <v>0.15139311573769401</v>
      </c>
      <c r="O289" s="17">
        <v>0.20935441400833099</v>
      </c>
      <c r="P289" s="17">
        <v>7.6610691660761399E-2</v>
      </c>
      <c r="Q289" s="17">
        <v>0.13339080289327901</v>
      </c>
      <c r="R289" s="17">
        <v>7.9631174602432894E-2</v>
      </c>
      <c r="S289" s="17">
        <v>0</v>
      </c>
      <c r="T289" s="17">
        <v>0.28679906133055799</v>
      </c>
      <c r="U289" s="17">
        <v>6.0437248908131097E-2</v>
      </c>
      <c r="V289" s="17">
        <v>0.15464460142887199</v>
      </c>
      <c r="W289" s="17">
        <v>0.150206046474122</v>
      </c>
      <c r="X289" s="17">
        <v>4.3796762995319899E-2</v>
      </c>
      <c r="Y289" s="17">
        <v>0.13477399488786701</v>
      </c>
      <c r="Z289" s="17">
        <v>0.186683290794319</v>
      </c>
      <c r="AA289" s="17">
        <v>0.21034478179681301</v>
      </c>
      <c r="AB289" s="17">
        <v>0.17894735084534999</v>
      </c>
      <c r="AC289" s="17">
        <v>9.2928165122066794E-2</v>
      </c>
      <c r="AD289" s="17">
        <v>0.13164041650695399</v>
      </c>
      <c r="AE289" s="17"/>
      <c r="AF289" s="17">
        <v>7.3710015799456102E-2</v>
      </c>
      <c r="AG289" s="17">
        <v>0.186833139302582</v>
      </c>
    </row>
    <row r="290" spans="2:33" x14ac:dyDescent="0.5">
      <c r="B290" t="s">
        <v>98</v>
      </c>
      <c r="C290" s="17">
        <v>0.51346788475155902</v>
      </c>
      <c r="D290" s="17">
        <v>0.56983100956202604</v>
      </c>
      <c r="E290" s="17">
        <v>0.46252772268143699</v>
      </c>
      <c r="F290" s="17"/>
      <c r="G290" s="17">
        <v>0.69103985888025898</v>
      </c>
      <c r="H290" s="17">
        <v>0.61000764556961395</v>
      </c>
      <c r="I290" s="17">
        <v>0.53724358626768198</v>
      </c>
      <c r="J290" s="17">
        <v>0.52272172430047403</v>
      </c>
      <c r="K290" s="17">
        <v>0.465391742180569</v>
      </c>
      <c r="L290" s="17">
        <v>0.40197891860221602</v>
      </c>
      <c r="M290" s="17"/>
      <c r="N290" s="17">
        <v>0.51892032394298704</v>
      </c>
      <c r="O290" s="17">
        <v>0.61376897798168395</v>
      </c>
      <c r="P290" s="17">
        <v>0.65771733074656102</v>
      </c>
      <c r="Q290" s="17">
        <v>0.412118475401</v>
      </c>
      <c r="R290" s="17">
        <v>0.52727134043511403</v>
      </c>
      <c r="S290" s="17">
        <v>0.59990926022719604</v>
      </c>
      <c r="T290" s="17">
        <v>0.38472449640594802</v>
      </c>
      <c r="U290" s="17">
        <v>0.575605974997216</v>
      </c>
      <c r="V290" s="17">
        <v>0.55381774835886899</v>
      </c>
      <c r="W290" s="17">
        <v>0.68756257152840194</v>
      </c>
      <c r="X290" s="17">
        <v>0.50914891944436302</v>
      </c>
      <c r="Y290" s="17">
        <v>0.56009062212263905</v>
      </c>
      <c r="Z290" s="17">
        <v>0.46939967938035299</v>
      </c>
      <c r="AA290" s="17">
        <v>0.561663971789363</v>
      </c>
      <c r="AB290" s="17">
        <v>0.432034300655606</v>
      </c>
      <c r="AC290" s="17">
        <v>0.40861374972938702</v>
      </c>
      <c r="AD290" s="17">
        <v>0.48080651548581399</v>
      </c>
      <c r="AE290" s="17"/>
      <c r="AF290" s="17">
        <v>0.656072984899714</v>
      </c>
      <c r="AG290" s="17">
        <v>0.41949417789939702</v>
      </c>
    </row>
    <row r="291" spans="2:33" x14ac:dyDescent="0.5">
      <c r="B291" t="s">
        <v>99</v>
      </c>
      <c r="C291" s="17">
        <v>0.11513816403539701</v>
      </c>
      <c r="D291" s="17">
        <v>0.101857986531192</v>
      </c>
      <c r="E291" s="17">
        <v>0.12805503280580199</v>
      </c>
      <c r="F291" s="17"/>
      <c r="G291" s="17">
        <v>5.85716890152264E-2</v>
      </c>
      <c r="H291" s="17">
        <v>7.9744658945444705E-2</v>
      </c>
      <c r="I291" s="17">
        <v>0.108970836414281</v>
      </c>
      <c r="J291" s="17">
        <v>6.9412925633103903E-2</v>
      </c>
      <c r="K291" s="17">
        <v>0.13367329797168601</v>
      </c>
      <c r="L291" s="17">
        <v>0.184704024010867</v>
      </c>
      <c r="M291" s="17"/>
      <c r="N291" s="17">
        <v>0.120026575077943</v>
      </c>
      <c r="O291" s="17">
        <v>0</v>
      </c>
      <c r="P291" s="17">
        <v>0.26567197759267802</v>
      </c>
      <c r="Q291" s="17">
        <v>0.21880451652628499</v>
      </c>
      <c r="R291" s="17">
        <v>0.308150077923457</v>
      </c>
      <c r="S291" s="17">
        <v>0</v>
      </c>
      <c r="T291" s="17">
        <v>9.3615803584494506E-2</v>
      </c>
      <c r="U291" s="17">
        <v>0.12518390560165801</v>
      </c>
      <c r="V291" s="17">
        <v>3.2847352905582397E-2</v>
      </c>
      <c r="W291" s="17">
        <v>2.1524903815881399E-2</v>
      </c>
      <c r="X291" s="17">
        <v>0.21670993245633599</v>
      </c>
      <c r="Y291" s="17">
        <v>0.106877354899445</v>
      </c>
      <c r="Z291" s="17">
        <v>0.13474005434837699</v>
      </c>
      <c r="AA291" s="17">
        <v>4.6960562555272603E-2</v>
      </c>
      <c r="AB291" s="17">
        <v>0.12342267340469</v>
      </c>
      <c r="AC291" s="17">
        <v>6.3514537708428104E-2</v>
      </c>
      <c r="AD291" s="17">
        <v>0.114999496557861</v>
      </c>
      <c r="AE291" s="17"/>
      <c r="AF291" s="17">
        <v>9.3713068995856894E-2</v>
      </c>
      <c r="AG291" s="17">
        <v>0.12925684280939401</v>
      </c>
    </row>
    <row r="292" spans="2:33" x14ac:dyDescent="0.5">
      <c r="B292" t="s">
        <v>100</v>
      </c>
      <c r="C292" s="17">
        <v>0.39832972071616102</v>
      </c>
      <c r="D292" s="17">
        <v>0.46797302303083399</v>
      </c>
      <c r="E292" s="17">
        <v>0.334472689875635</v>
      </c>
      <c r="F292" s="17"/>
      <c r="G292" s="17">
        <v>0.63246816986503296</v>
      </c>
      <c r="H292" s="17">
        <v>0.53026298662417004</v>
      </c>
      <c r="I292" s="17">
        <v>0.42827274985340102</v>
      </c>
      <c r="J292" s="17">
        <v>0.45330879866737001</v>
      </c>
      <c r="K292" s="17">
        <v>0.33171844420888302</v>
      </c>
      <c r="L292" s="17">
        <v>0.21727489459134899</v>
      </c>
      <c r="M292" s="17"/>
      <c r="N292" s="17">
        <v>0.39889374886504497</v>
      </c>
      <c r="O292" s="17">
        <v>0.61376897798168395</v>
      </c>
      <c r="P292" s="17">
        <v>0.392045353153883</v>
      </c>
      <c r="Q292" s="17">
        <v>0.193313958874715</v>
      </c>
      <c r="R292" s="17">
        <v>0.21912126251165701</v>
      </c>
      <c r="S292" s="17">
        <v>0.59990926022719604</v>
      </c>
      <c r="T292" s="17">
        <v>0.29110869282145302</v>
      </c>
      <c r="U292" s="17">
        <v>0.45042206939555701</v>
      </c>
      <c r="V292" s="17">
        <v>0.52097039545328605</v>
      </c>
      <c r="W292" s="17">
        <v>0.66603766771252004</v>
      </c>
      <c r="X292" s="17">
        <v>0.29243898698802701</v>
      </c>
      <c r="Y292" s="17">
        <v>0.45321326722319399</v>
      </c>
      <c r="Z292" s="17">
        <v>0.33465962503197599</v>
      </c>
      <c r="AA292" s="17">
        <v>0.51470340923409097</v>
      </c>
      <c r="AB292" s="17">
        <v>0.30861162725091701</v>
      </c>
      <c r="AC292" s="17">
        <v>0.345099212020959</v>
      </c>
      <c r="AD292" s="17">
        <v>0.36580701892795298</v>
      </c>
      <c r="AE292" s="17"/>
      <c r="AF292" s="17">
        <v>0.56235991590385703</v>
      </c>
      <c r="AG292" s="17">
        <v>0.29023733509000299</v>
      </c>
    </row>
    <row r="293" spans="2:33" x14ac:dyDescent="0.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row>
    <row r="294" spans="2:33" x14ac:dyDescent="0.5">
      <c r="B294" s="6" t="s">
        <v>196</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row>
    <row r="295" spans="2:33" x14ac:dyDescent="0.5">
      <c r="B295" s="24" t="s">
        <v>58</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row>
    <row r="296" spans="2:33" x14ac:dyDescent="0.5">
      <c r="B296" t="s">
        <v>93</v>
      </c>
      <c r="C296" s="17">
        <v>0.36868291219219901</v>
      </c>
      <c r="D296" s="17">
        <v>0.36351362755630201</v>
      </c>
      <c r="E296" s="17">
        <v>0.37338641630605202</v>
      </c>
      <c r="F296" s="17"/>
      <c r="G296" s="17">
        <v>0.363285415179188</v>
      </c>
      <c r="H296" s="17">
        <v>0.41199244563924697</v>
      </c>
      <c r="I296" s="17">
        <v>0.37929106309539201</v>
      </c>
      <c r="J296" s="17">
        <v>0.421382106781856</v>
      </c>
      <c r="K296" s="17">
        <v>0.34757112670430701</v>
      </c>
      <c r="L296" s="17">
        <v>0.310061659770964</v>
      </c>
      <c r="M296" s="17"/>
      <c r="N296" s="17">
        <v>0.36278923299281002</v>
      </c>
      <c r="O296" s="17">
        <v>0.28756011935046699</v>
      </c>
      <c r="P296" s="17">
        <v>0.20635281684176901</v>
      </c>
      <c r="Q296" s="17">
        <v>0.225883940647744</v>
      </c>
      <c r="R296" s="17">
        <v>0.13986437095316701</v>
      </c>
      <c r="S296" s="17">
        <v>0.59990926022719604</v>
      </c>
      <c r="T296" s="17">
        <v>0.21682579225888801</v>
      </c>
      <c r="U296" s="17">
        <v>0.38989066081017498</v>
      </c>
      <c r="V296" s="17">
        <v>0.31464571260538099</v>
      </c>
      <c r="W296" s="17">
        <v>0.39722116421325898</v>
      </c>
      <c r="X296" s="17">
        <v>0.40869121604102698</v>
      </c>
      <c r="Y296" s="17">
        <v>0.43940724455097802</v>
      </c>
      <c r="Z296" s="17">
        <v>0.42443331118684902</v>
      </c>
      <c r="AA296" s="17">
        <v>0.439737176234617</v>
      </c>
      <c r="AB296" s="17">
        <v>0.32829789869673498</v>
      </c>
      <c r="AC296" s="17">
        <v>0.45701694422137301</v>
      </c>
      <c r="AD296" s="17">
        <v>0.34163544665381501</v>
      </c>
      <c r="AE296" s="17"/>
      <c r="AF296" s="17">
        <v>0.399981914459347</v>
      </c>
      <c r="AG296" s="17">
        <v>0.34805754002274403</v>
      </c>
    </row>
    <row r="297" spans="2:33" x14ac:dyDescent="0.5">
      <c r="B297" t="s">
        <v>94</v>
      </c>
      <c r="C297" s="17">
        <v>0.40697135659810701</v>
      </c>
      <c r="D297" s="17">
        <v>0.414247350633064</v>
      </c>
      <c r="E297" s="17">
        <v>0.40171482216828802</v>
      </c>
      <c r="F297" s="17"/>
      <c r="G297" s="17">
        <v>0.41354915607314502</v>
      </c>
      <c r="H297" s="17">
        <v>0.436916856838657</v>
      </c>
      <c r="I297" s="17">
        <v>0.45710722363788397</v>
      </c>
      <c r="J297" s="17">
        <v>0.36428379408228401</v>
      </c>
      <c r="K297" s="17">
        <v>0.384105816051316</v>
      </c>
      <c r="L297" s="17">
        <v>0.40022030363417099</v>
      </c>
      <c r="M297" s="17"/>
      <c r="N297" s="17">
        <v>0.39709081542096902</v>
      </c>
      <c r="O297" s="17">
        <v>0.324239859061625</v>
      </c>
      <c r="P297" s="17">
        <v>0.527975205565553</v>
      </c>
      <c r="Q297" s="17">
        <v>0.513648675709096</v>
      </c>
      <c r="R297" s="17">
        <v>0.46703814408437899</v>
      </c>
      <c r="S297" s="17">
        <v>0.23243487359100801</v>
      </c>
      <c r="T297" s="17">
        <v>0.50887663811385597</v>
      </c>
      <c r="U297" s="17">
        <v>0.40412790597403703</v>
      </c>
      <c r="V297" s="17">
        <v>0.40258211330899202</v>
      </c>
      <c r="W297" s="17">
        <v>0.40069414015198601</v>
      </c>
      <c r="X297" s="17">
        <v>0.37030475701452298</v>
      </c>
      <c r="Y297" s="17">
        <v>0.34279289756145898</v>
      </c>
      <c r="Z297" s="17">
        <v>0.32019365468729699</v>
      </c>
      <c r="AA297" s="17">
        <v>0.31741704174876301</v>
      </c>
      <c r="AB297" s="17">
        <v>0.52026137748026102</v>
      </c>
      <c r="AC297" s="17">
        <v>0.36175379677984998</v>
      </c>
      <c r="AD297" s="17">
        <v>0.37821548656343701</v>
      </c>
      <c r="AE297" s="17"/>
      <c r="AF297" s="17">
        <v>0.42492824183254901</v>
      </c>
      <c r="AG297" s="17">
        <v>0.39513815380770101</v>
      </c>
    </row>
    <row r="298" spans="2:33" x14ac:dyDescent="0.5">
      <c r="B298" t="s">
        <v>188</v>
      </c>
      <c r="C298" s="17">
        <v>0.141442580630182</v>
      </c>
      <c r="D298" s="17">
        <v>0.14457470916882001</v>
      </c>
      <c r="E298" s="17">
        <v>0.13675493084110801</v>
      </c>
      <c r="F298" s="17"/>
      <c r="G298" s="17">
        <v>0.14258972398542</v>
      </c>
      <c r="H298" s="17">
        <v>9.0717359486277405E-2</v>
      </c>
      <c r="I298" s="17">
        <v>0.12040831010465</v>
      </c>
      <c r="J298" s="17">
        <v>0.16209523322587399</v>
      </c>
      <c r="K298" s="17">
        <v>0.15359968266541299</v>
      </c>
      <c r="L298" s="17">
        <v>0.160229965528041</v>
      </c>
      <c r="M298" s="17"/>
      <c r="N298" s="17">
        <v>8.8323032302772803E-2</v>
      </c>
      <c r="O298" s="17">
        <v>0.22203429327229901</v>
      </c>
      <c r="P298" s="17">
        <v>0</v>
      </c>
      <c r="Q298" s="17">
        <v>0.22229472624556401</v>
      </c>
      <c r="R298" s="17">
        <v>8.4947407038996697E-2</v>
      </c>
      <c r="S298" s="17">
        <v>0</v>
      </c>
      <c r="T298" s="17">
        <v>0.115727539004714</v>
      </c>
      <c r="U298" s="17">
        <v>0.11779616906675</v>
      </c>
      <c r="V298" s="17">
        <v>0.19262604346614001</v>
      </c>
      <c r="W298" s="17">
        <v>0.12736899697239501</v>
      </c>
      <c r="X298" s="17">
        <v>0.22100402694444901</v>
      </c>
      <c r="Y298" s="17">
        <v>0.149711318169747</v>
      </c>
      <c r="Z298" s="17">
        <v>0.16179817242851599</v>
      </c>
      <c r="AA298" s="17">
        <v>0.17502029509594499</v>
      </c>
      <c r="AB298" s="17">
        <v>0.13243567063363801</v>
      </c>
      <c r="AC298" s="17">
        <v>0.116393482729372</v>
      </c>
      <c r="AD298" s="17">
        <v>0.12975485211457399</v>
      </c>
      <c r="AE298" s="17"/>
      <c r="AF298" s="17">
        <v>0.12924952903544601</v>
      </c>
      <c r="AG298" s="17">
        <v>0.14947754049491799</v>
      </c>
    </row>
    <row r="299" spans="2:33" x14ac:dyDescent="0.5">
      <c r="B299" t="s">
        <v>96</v>
      </c>
      <c r="C299" s="17">
        <v>3.6518829872699603E-2</v>
      </c>
      <c r="D299" s="17">
        <v>3.2792957248301398E-2</v>
      </c>
      <c r="E299" s="17">
        <v>4.0159099746680998E-2</v>
      </c>
      <c r="F299" s="17"/>
      <c r="G299" s="17">
        <v>6.58308943272993E-2</v>
      </c>
      <c r="H299" s="17">
        <v>3.69728747623842E-2</v>
      </c>
      <c r="I299" s="17">
        <v>2.50503889460801E-2</v>
      </c>
      <c r="J299" s="17">
        <v>2.5971759026283899E-2</v>
      </c>
      <c r="K299" s="17">
        <v>3.1758826307541198E-2</v>
      </c>
      <c r="L299" s="17">
        <v>4.6032422186296197E-2</v>
      </c>
      <c r="M299" s="17"/>
      <c r="N299" s="17">
        <v>7.9362724715821995E-2</v>
      </c>
      <c r="O299" s="17">
        <v>0.10032087064624599</v>
      </c>
      <c r="P299" s="17">
        <v>0</v>
      </c>
      <c r="Q299" s="17">
        <v>1.82145500930198E-2</v>
      </c>
      <c r="R299" s="17">
        <v>0</v>
      </c>
      <c r="S299" s="17">
        <v>0.16765586618179501</v>
      </c>
      <c r="T299" s="17">
        <v>0.13633979194256099</v>
      </c>
      <c r="U299" s="17">
        <v>5.4595208367830703E-2</v>
      </c>
      <c r="V299" s="17">
        <v>0</v>
      </c>
      <c r="W299" s="17">
        <v>2.1137579241181099E-2</v>
      </c>
      <c r="X299" s="17">
        <v>0</v>
      </c>
      <c r="Y299" s="17">
        <v>3.6657213762149699E-2</v>
      </c>
      <c r="Z299" s="17">
        <v>4.7660448560685603E-2</v>
      </c>
      <c r="AA299" s="17">
        <v>0</v>
      </c>
      <c r="AB299" s="17">
        <v>1.1072757824178299E-2</v>
      </c>
      <c r="AC299" s="17">
        <v>0</v>
      </c>
      <c r="AD299" s="17">
        <v>4.7319864210175103E-2</v>
      </c>
      <c r="AE299" s="17"/>
      <c r="AF299" s="17">
        <v>1.7846943243546801E-2</v>
      </c>
      <c r="AG299" s="17">
        <v>4.8823203269176003E-2</v>
      </c>
    </row>
    <row r="300" spans="2:33" x14ac:dyDescent="0.5">
      <c r="B300" t="s">
        <v>97</v>
      </c>
      <c r="C300" s="17">
        <v>1.5164647032907E-2</v>
      </c>
      <c r="D300" s="17">
        <v>1.7377181868208399E-2</v>
      </c>
      <c r="E300" s="17">
        <v>1.3145659569095599E-2</v>
      </c>
      <c r="F300" s="17"/>
      <c r="G300" s="17">
        <v>0</v>
      </c>
      <c r="H300" s="17">
        <v>5.6930183590468897E-3</v>
      </c>
      <c r="I300" s="17">
        <v>4.0121023139193203E-3</v>
      </c>
      <c r="J300" s="17">
        <v>3.9984379950256197E-3</v>
      </c>
      <c r="K300" s="17">
        <v>3.68102636629438E-2</v>
      </c>
      <c r="L300" s="17">
        <v>2.8695020259903701E-2</v>
      </c>
      <c r="M300" s="17"/>
      <c r="N300" s="17">
        <v>1.72743370272282E-2</v>
      </c>
      <c r="O300" s="17">
        <v>0</v>
      </c>
      <c r="P300" s="17">
        <v>0.26567197759267802</v>
      </c>
      <c r="Q300" s="17">
        <v>0</v>
      </c>
      <c r="R300" s="17">
        <v>0.308150077923457</v>
      </c>
      <c r="S300" s="17">
        <v>0</v>
      </c>
      <c r="T300" s="17">
        <v>2.2230238679981099E-2</v>
      </c>
      <c r="U300" s="17">
        <v>1.0790279366277199E-2</v>
      </c>
      <c r="V300" s="17">
        <v>0</v>
      </c>
      <c r="W300" s="17">
        <v>0</v>
      </c>
      <c r="X300" s="17">
        <v>0</v>
      </c>
      <c r="Y300" s="17">
        <v>0</v>
      </c>
      <c r="Z300" s="17">
        <v>2.9485440686716199E-2</v>
      </c>
      <c r="AA300" s="17">
        <v>0</v>
      </c>
      <c r="AB300" s="17">
        <v>7.9322953651866004E-3</v>
      </c>
      <c r="AC300" s="17">
        <v>0</v>
      </c>
      <c r="AD300" s="17">
        <v>0</v>
      </c>
      <c r="AE300" s="17"/>
      <c r="AF300" s="17">
        <v>7.2611211145730704E-3</v>
      </c>
      <c r="AG300" s="17">
        <v>2.0372901344824002E-2</v>
      </c>
    </row>
    <row r="301" spans="2:33" x14ac:dyDescent="0.5">
      <c r="B301" t="s">
        <v>77</v>
      </c>
      <c r="C301" s="17">
        <v>3.1219673673904502E-2</v>
      </c>
      <c r="D301" s="17">
        <v>2.7494173525304502E-2</v>
      </c>
      <c r="E301" s="17">
        <v>3.4839071368774899E-2</v>
      </c>
      <c r="F301" s="17"/>
      <c r="G301" s="17">
        <v>1.4744810434947801E-2</v>
      </c>
      <c r="H301" s="17">
        <v>1.7707444914388502E-2</v>
      </c>
      <c r="I301" s="17">
        <v>1.4130911902074101E-2</v>
      </c>
      <c r="J301" s="17">
        <v>2.2268668888676301E-2</v>
      </c>
      <c r="K301" s="17">
        <v>4.6154284608479201E-2</v>
      </c>
      <c r="L301" s="17">
        <v>5.4760628620625099E-2</v>
      </c>
      <c r="M301" s="17"/>
      <c r="N301" s="17">
        <v>5.5159857540398802E-2</v>
      </c>
      <c r="O301" s="17">
        <v>6.5844857669363793E-2</v>
      </c>
      <c r="P301" s="17">
        <v>0</v>
      </c>
      <c r="Q301" s="17">
        <v>1.9958107304576998E-2</v>
      </c>
      <c r="R301" s="17">
        <v>0</v>
      </c>
      <c r="S301" s="17">
        <v>0</v>
      </c>
      <c r="T301" s="17">
        <v>0</v>
      </c>
      <c r="U301" s="17">
        <v>2.2799776414930199E-2</v>
      </c>
      <c r="V301" s="17">
        <v>9.0146130619487105E-2</v>
      </c>
      <c r="W301" s="17">
        <v>5.35781194211798E-2</v>
      </c>
      <c r="X301" s="17">
        <v>0</v>
      </c>
      <c r="Y301" s="17">
        <v>3.1431325955667E-2</v>
      </c>
      <c r="Z301" s="17">
        <v>1.64289724499358E-2</v>
      </c>
      <c r="AA301" s="17">
        <v>6.7825486920674902E-2</v>
      </c>
      <c r="AB301" s="17">
        <v>0</v>
      </c>
      <c r="AC301" s="17">
        <v>6.4835776269405093E-2</v>
      </c>
      <c r="AD301" s="17">
        <v>0.10307435045799999</v>
      </c>
      <c r="AE301" s="17"/>
      <c r="AF301" s="17">
        <v>2.0732250314538101E-2</v>
      </c>
      <c r="AG301" s="17">
        <v>3.8130661060636901E-2</v>
      </c>
    </row>
    <row r="302" spans="2:33" x14ac:dyDescent="0.5">
      <c r="B302" t="s">
        <v>98</v>
      </c>
      <c r="C302" s="17">
        <v>0.77565426879030697</v>
      </c>
      <c r="D302" s="17">
        <v>0.77776097818936596</v>
      </c>
      <c r="E302" s="17">
        <v>0.77510123847433998</v>
      </c>
      <c r="F302" s="17"/>
      <c r="G302" s="17">
        <v>0.77683457125233302</v>
      </c>
      <c r="H302" s="17">
        <v>0.84890930247790297</v>
      </c>
      <c r="I302" s="17">
        <v>0.83639828673327599</v>
      </c>
      <c r="J302" s="17">
        <v>0.78566590086414001</v>
      </c>
      <c r="K302" s="17">
        <v>0.73167694275562301</v>
      </c>
      <c r="L302" s="17">
        <v>0.71028196340513405</v>
      </c>
      <c r="M302" s="17"/>
      <c r="N302" s="17">
        <v>0.75988004841377799</v>
      </c>
      <c r="O302" s="17">
        <v>0.61179997841209199</v>
      </c>
      <c r="P302" s="17">
        <v>0.73432802240732198</v>
      </c>
      <c r="Q302" s="17">
        <v>0.73953261635683998</v>
      </c>
      <c r="R302" s="17">
        <v>0.606902515037547</v>
      </c>
      <c r="S302" s="17">
        <v>0.83234413381820505</v>
      </c>
      <c r="T302" s="17">
        <v>0.72570243037274396</v>
      </c>
      <c r="U302" s="17">
        <v>0.79401856678421201</v>
      </c>
      <c r="V302" s="17">
        <v>0.71722782591437195</v>
      </c>
      <c r="W302" s="17">
        <v>0.79791530436524505</v>
      </c>
      <c r="X302" s="17">
        <v>0.77899597305555102</v>
      </c>
      <c r="Y302" s="17">
        <v>0.78220014211243605</v>
      </c>
      <c r="Z302" s="17">
        <v>0.74462696587414601</v>
      </c>
      <c r="AA302" s="17">
        <v>0.75715421798338001</v>
      </c>
      <c r="AB302" s="17">
        <v>0.848559276176997</v>
      </c>
      <c r="AC302" s="17">
        <v>0.81877074100122305</v>
      </c>
      <c r="AD302" s="17">
        <v>0.71985093321725102</v>
      </c>
      <c r="AE302" s="17"/>
      <c r="AF302" s="17">
        <v>0.82491015629189601</v>
      </c>
      <c r="AG302" s="17">
        <v>0.74319569383044504</v>
      </c>
    </row>
    <row r="303" spans="2:33" x14ac:dyDescent="0.5">
      <c r="B303" t="s">
        <v>99</v>
      </c>
      <c r="C303" s="17">
        <v>5.16834769056067E-2</v>
      </c>
      <c r="D303" s="17">
        <v>5.0170139116509797E-2</v>
      </c>
      <c r="E303" s="17">
        <v>5.3304759315776697E-2</v>
      </c>
      <c r="F303" s="17"/>
      <c r="G303" s="17">
        <v>6.58308943272993E-2</v>
      </c>
      <c r="H303" s="17">
        <v>4.2665893121431098E-2</v>
      </c>
      <c r="I303" s="17">
        <v>2.90624912599995E-2</v>
      </c>
      <c r="J303" s="17">
        <v>2.99701970213095E-2</v>
      </c>
      <c r="K303" s="17">
        <v>6.8569089970484998E-2</v>
      </c>
      <c r="L303" s="17">
        <v>7.4727442446199902E-2</v>
      </c>
      <c r="M303" s="17"/>
      <c r="N303" s="17">
        <v>9.6637061743050104E-2</v>
      </c>
      <c r="O303" s="17">
        <v>0.10032087064624599</v>
      </c>
      <c r="P303" s="17">
        <v>0.26567197759267802</v>
      </c>
      <c r="Q303" s="17">
        <v>1.82145500930198E-2</v>
      </c>
      <c r="R303" s="17">
        <v>0.308150077923457</v>
      </c>
      <c r="S303" s="17">
        <v>0.16765586618179501</v>
      </c>
      <c r="T303" s="17">
        <v>0.15857003062254199</v>
      </c>
      <c r="U303" s="17">
        <v>6.5385487734107905E-2</v>
      </c>
      <c r="V303" s="17">
        <v>0</v>
      </c>
      <c r="W303" s="17">
        <v>2.1137579241181099E-2</v>
      </c>
      <c r="X303" s="17">
        <v>0</v>
      </c>
      <c r="Y303" s="17">
        <v>3.6657213762149699E-2</v>
      </c>
      <c r="Z303" s="17">
        <v>7.7145889247401803E-2</v>
      </c>
      <c r="AA303" s="17">
        <v>0</v>
      </c>
      <c r="AB303" s="17">
        <v>1.90050531893649E-2</v>
      </c>
      <c r="AC303" s="17">
        <v>0</v>
      </c>
      <c r="AD303" s="17">
        <v>4.7319864210175103E-2</v>
      </c>
      <c r="AE303" s="17"/>
      <c r="AF303" s="17">
        <v>2.5108064358119901E-2</v>
      </c>
      <c r="AG303" s="17">
        <v>6.9196104613999901E-2</v>
      </c>
    </row>
    <row r="304" spans="2:33" x14ac:dyDescent="0.5">
      <c r="B304" t="s">
        <v>100</v>
      </c>
      <c r="C304" s="17">
        <v>0.72397079188470004</v>
      </c>
      <c r="D304" s="17">
        <v>0.72759083907285604</v>
      </c>
      <c r="E304" s="17">
        <v>0.72179647915856304</v>
      </c>
      <c r="F304" s="17"/>
      <c r="G304" s="17">
        <v>0.71100367692503397</v>
      </c>
      <c r="H304" s="17">
        <v>0.80624340935647199</v>
      </c>
      <c r="I304" s="17">
        <v>0.80733579547327705</v>
      </c>
      <c r="J304" s="17">
        <v>0.75569570384283102</v>
      </c>
      <c r="K304" s="17">
        <v>0.66310785278513795</v>
      </c>
      <c r="L304" s="17">
        <v>0.63555452095893405</v>
      </c>
      <c r="M304" s="17"/>
      <c r="N304" s="17">
        <v>0.66324298667072801</v>
      </c>
      <c r="O304" s="17">
        <v>0.51147910776584604</v>
      </c>
      <c r="P304" s="17">
        <v>0.46865604481464401</v>
      </c>
      <c r="Q304" s="17">
        <v>0.72131806626382</v>
      </c>
      <c r="R304" s="17">
        <v>0.29875243711409</v>
      </c>
      <c r="S304" s="17">
        <v>0.66468826763640898</v>
      </c>
      <c r="T304" s="17">
        <v>0.56713239975020202</v>
      </c>
      <c r="U304" s="17">
        <v>0.72863307905010399</v>
      </c>
      <c r="V304" s="17">
        <v>0.71722782591437195</v>
      </c>
      <c r="W304" s="17">
        <v>0.77677772512406396</v>
      </c>
      <c r="X304" s="17">
        <v>0.77899597305555102</v>
      </c>
      <c r="Y304" s="17">
        <v>0.74554292835028602</v>
      </c>
      <c r="Z304" s="17">
        <v>0.66748107662674405</v>
      </c>
      <c r="AA304" s="17">
        <v>0.75715421798338001</v>
      </c>
      <c r="AB304" s="17">
        <v>0.82955422298763204</v>
      </c>
      <c r="AC304" s="17">
        <v>0.81877074100122305</v>
      </c>
      <c r="AD304" s="17">
        <v>0.67253106900707604</v>
      </c>
      <c r="AE304" s="17"/>
      <c r="AF304" s="17">
        <v>0.79980209193377605</v>
      </c>
      <c r="AG304" s="17">
        <v>0.67399958921644498</v>
      </c>
    </row>
    <row r="305" spans="2:33" x14ac:dyDescent="0.5">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row>
    <row r="306" spans="2:33" x14ac:dyDescent="0.5">
      <c r="B306" s="6" t="s">
        <v>197</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row>
    <row r="307" spans="2:33" x14ac:dyDescent="0.5">
      <c r="B307" s="24" t="s">
        <v>58</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row>
    <row r="308" spans="2:33" x14ac:dyDescent="0.5">
      <c r="B308" t="s">
        <v>93</v>
      </c>
      <c r="C308" s="17">
        <v>0.45741297331740599</v>
      </c>
      <c r="D308" s="17">
        <v>0.47659402382844301</v>
      </c>
      <c r="E308" s="17">
        <v>0.44117215174220098</v>
      </c>
      <c r="F308" s="17"/>
      <c r="G308" s="17">
        <v>0.48969095911591698</v>
      </c>
      <c r="H308" s="17">
        <v>0.46298883537023799</v>
      </c>
      <c r="I308" s="17">
        <v>0.47986657980138397</v>
      </c>
      <c r="J308" s="17">
        <v>0.50801745756532202</v>
      </c>
      <c r="K308" s="17">
        <v>0.45994681872362497</v>
      </c>
      <c r="L308" s="17">
        <v>0.38275168696370199</v>
      </c>
      <c r="M308" s="17"/>
      <c r="N308" s="17">
        <v>0.56727359611908801</v>
      </c>
      <c r="O308" s="17">
        <v>0.51086906177858504</v>
      </c>
      <c r="P308" s="17">
        <v>0.25975078852641797</v>
      </c>
      <c r="Q308" s="17">
        <v>0.42386215410788702</v>
      </c>
      <c r="R308" s="17">
        <v>0.21787280291882699</v>
      </c>
      <c r="S308" s="17">
        <v>0.59990926022719604</v>
      </c>
      <c r="T308" s="17">
        <v>0.39988040796671198</v>
      </c>
      <c r="U308" s="17">
        <v>0.46695264872011499</v>
      </c>
      <c r="V308" s="17">
        <v>0.41557750913439501</v>
      </c>
      <c r="W308" s="17">
        <v>0.47219903236516297</v>
      </c>
      <c r="X308" s="17">
        <v>0.37364455649540002</v>
      </c>
      <c r="Y308" s="17">
        <v>0.47156171441709099</v>
      </c>
      <c r="Z308" s="17">
        <v>0.53209177161815302</v>
      </c>
      <c r="AA308" s="17">
        <v>0.554523225710565</v>
      </c>
      <c r="AB308" s="17">
        <v>0.394128652532868</v>
      </c>
      <c r="AC308" s="17">
        <v>0.60472077499468602</v>
      </c>
      <c r="AD308" s="17">
        <v>0.39043505510445098</v>
      </c>
      <c r="AE308" s="17"/>
      <c r="AF308" s="17">
        <v>0.50860673324552197</v>
      </c>
      <c r="AG308" s="17">
        <v>0.42367738193149701</v>
      </c>
    </row>
    <row r="309" spans="2:33" x14ac:dyDescent="0.5">
      <c r="B309" t="s">
        <v>94</v>
      </c>
      <c r="C309" s="17">
        <v>0.36675001160068799</v>
      </c>
      <c r="D309" s="17">
        <v>0.35023087541797299</v>
      </c>
      <c r="E309" s="17">
        <v>0.38210429167035997</v>
      </c>
      <c r="F309" s="17"/>
      <c r="G309" s="17">
        <v>0.35304588405216097</v>
      </c>
      <c r="H309" s="17">
        <v>0.36232876841667799</v>
      </c>
      <c r="I309" s="17">
        <v>0.34660459946625599</v>
      </c>
      <c r="J309" s="17">
        <v>0.32515845880604899</v>
      </c>
      <c r="K309" s="17">
        <v>0.37725982793760299</v>
      </c>
      <c r="L309" s="17">
        <v>0.41601169784333403</v>
      </c>
      <c r="M309" s="17"/>
      <c r="N309" s="17">
        <v>0.27285778166200297</v>
      </c>
      <c r="O309" s="17">
        <v>0.245562230686727</v>
      </c>
      <c r="P309" s="17">
        <v>0.37359959202188597</v>
      </c>
      <c r="Q309" s="17">
        <v>0.386503612394413</v>
      </c>
      <c r="R309" s="17">
        <v>0.33389230033404299</v>
      </c>
      <c r="S309" s="17">
        <v>0.23243487359100801</v>
      </c>
      <c r="T309" s="17">
        <v>0.42708275099299903</v>
      </c>
      <c r="U309" s="17">
        <v>0.35861274692504902</v>
      </c>
      <c r="V309" s="17">
        <v>0.32024644217072001</v>
      </c>
      <c r="W309" s="17">
        <v>0.33767240322782499</v>
      </c>
      <c r="X309" s="17">
        <v>0.41651257209054499</v>
      </c>
      <c r="Y309" s="17">
        <v>0.42153931623816598</v>
      </c>
      <c r="Z309" s="17">
        <v>0.33594708932016498</v>
      </c>
      <c r="AA309" s="17">
        <v>0.445476774289435</v>
      </c>
      <c r="AB309" s="17">
        <v>0.419675699552985</v>
      </c>
      <c r="AC309" s="17">
        <v>0.159906388506042</v>
      </c>
      <c r="AD309" s="17">
        <v>0.34981440835434002</v>
      </c>
      <c r="AE309" s="17"/>
      <c r="AF309" s="17">
        <v>0.36014139509648302</v>
      </c>
      <c r="AG309" s="17">
        <v>0.37110494834151497</v>
      </c>
    </row>
    <row r="310" spans="2:33" x14ac:dyDescent="0.5">
      <c r="B310" t="s">
        <v>188</v>
      </c>
      <c r="C310" s="17">
        <v>0.125636360322012</v>
      </c>
      <c r="D310" s="17">
        <v>0.124940737074297</v>
      </c>
      <c r="E310" s="17">
        <v>0.124482008929755</v>
      </c>
      <c r="F310" s="17"/>
      <c r="G310" s="17">
        <v>0.114780133443889</v>
      </c>
      <c r="H310" s="17">
        <v>0.14821200071932</v>
      </c>
      <c r="I310" s="17">
        <v>0.125610794665307</v>
      </c>
      <c r="J310" s="17">
        <v>0.14057661184332401</v>
      </c>
      <c r="K310" s="17">
        <v>8.8865660934530896E-2</v>
      </c>
      <c r="L310" s="17">
        <v>0.12998663062965601</v>
      </c>
      <c r="M310" s="17"/>
      <c r="N310" s="17">
        <v>0.148782790835011</v>
      </c>
      <c r="O310" s="17">
        <v>0.177723849865324</v>
      </c>
      <c r="P310" s="17">
        <v>0.100977641859018</v>
      </c>
      <c r="Q310" s="17">
        <v>0.169676126193123</v>
      </c>
      <c r="R310" s="17">
        <v>0.14008481882367299</v>
      </c>
      <c r="S310" s="17">
        <v>0</v>
      </c>
      <c r="T310" s="17">
        <v>9.8782504204829993E-2</v>
      </c>
      <c r="U310" s="17">
        <v>0.127437785104626</v>
      </c>
      <c r="V310" s="17">
        <v>0.21135492813166001</v>
      </c>
      <c r="W310" s="17">
        <v>9.94543806167731E-2</v>
      </c>
      <c r="X310" s="17">
        <v>0.209842871414056</v>
      </c>
      <c r="Y310" s="17">
        <v>8.2567601312592803E-2</v>
      </c>
      <c r="Z310" s="17">
        <v>8.1604641159445795E-2</v>
      </c>
      <c r="AA310" s="17">
        <v>0</v>
      </c>
      <c r="AB310" s="17">
        <v>0.146565567764226</v>
      </c>
      <c r="AC310" s="17">
        <v>0.17053706022986601</v>
      </c>
      <c r="AD310" s="17">
        <v>0.159535792603093</v>
      </c>
      <c r="AE310" s="17"/>
      <c r="AF310" s="17">
        <v>0.103290382738945</v>
      </c>
      <c r="AG310" s="17">
        <v>0.14036188096983199</v>
      </c>
    </row>
    <row r="311" spans="2:33" x14ac:dyDescent="0.5">
      <c r="B311" t="s">
        <v>96</v>
      </c>
      <c r="C311" s="17">
        <v>2.2320286034348401E-2</v>
      </c>
      <c r="D311" s="17">
        <v>1.65071997086556E-2</v>
      </c>
      <c r="E311" s="17">
        <v>2.7865600027733299E-2</v>
      </c>
      <c r="F311" s="17"/>
      <c r="G311" s="17">
        <v>4.2483023388034301E-2</v>
      </c>
      <c r="H311" s="17">
        <v>1.1656893744780499E-2</v>
      </c>
      <c r="I311" s="17">
        <v>3.3787114164978801E-2</v>
      </c>
      <c r="J311" s="17">
        <v>3.9984379950256197E-3</v>
      </c>
      <c r="K311" s="17">
        <v>3.0441730132928401E-2</v>
      </c>
      <c r="L311" s="17">
        <v>2.1586964876002802E-2</v>
      </c>
      <c r="M311" s="17"/>
      <c r="N311" s="17">
        <v>0</v>
      </c>
      <c r="O311" s="17">
        <v>0</v>
      </c>
      <c r="P311" s="17">
        <v>0.15728314077895</v>
      </c>
      <c r="Q311" s="17">
        <v>0</v>
      </c>
      <c r="R311" s="17">
        <v>0</v>
      </c>
      <c r="S311" s="17">
        <v>0.16765586618179501</v>
      </c>
      <c r="T311" s="17">
        <v>7.4254336835458595E-2</v>
      </c>
      <c r="U311" s="17">
        <v>2.84642266232056E-2</v>
      </c>
      <c r="V311" s="17">
        <v>3.13618950725843E-2</v>
      </c>
      <c r="W311" s="17">
        <v>3.7096064369059802E-2</v>
      </c>
      <c r="X311" s="17">
        <v>0</v>
      </c>
      <c r="Y311" s="17">
        <v>0</v>
      </c>
      <c r="Z311" s="17">
        <v>2.2480417804214899E-2</v>
      </c>
      <c r="AA311" s="17">
        <v>0</v>
      </c>
      <c r="AB311" s="17">
        <v>2.0421788582472102E-2</v>
      </c>
      <c r="AC311" s="17">
        <v>6.4835776269405093E-2</v>
      </c>
      <c r="AD311" s="17">
        <v>3.8961685180429799E-2</v>
      </c>
      <c r="AE311" s="17"/>
      <c r="AF311" s="17">
        <v>1.9572324427451E-2</v>
      </c>
      <c r="AG311" s="17">
        <v>2.41311338807388E-2</v>
      </c>
    </row>
    <row r="312" spans="2:33" x14ac:dyDescent="0.5">
      <c r="B312" t="s">
        <v>97</v>
      </c>
      <c r="C312" s="17">
        <v>1.2947171043105599E-2</v>
      </c>
      <c r="D312" s="17">
        <v>1.6286300737971E-2</v>
      </c>
      <c r="E312" s="17">
        <v>9.8616486897128795E-3</v>
      </c>
      <c r="F312" s="17"/>
      <c r="G312" s="17">
        <v>0</v>
      </c>
      <c r="H312" s="17">
        <v>0</v>
      </c>
      <c r="I312" s="17">
        <v>0</v>
      </c>
      <c r="J312" s="17">
        <v>5.3789909179605697E-3</v>
      </c>
      <c r="K312" s="17">
        <v>3.0780329562709E-2</v>
      </c>
      <c r="L312" s="17">
        <v>2.8653495650159701E-2</v>
      </c>
      <c r="M312" s="17"/>
      <c r="N312" s="17">
        <v>0</v>
      </c>
      <c r="O312" s="17">
        <v>0</v>
      </c>
      <c r="P312" s="17">
        <v>0.108388836813728</v>
      </c>
      <c r="Q312" s="17">
        <v>0</v>
      </c>
      <c r="R312" s="17">
        <v>0.308150077923457</v>
      </c>
      <c r="S312" s="17">
        <v>0</v>
      </c>
      <c r="T312" s="17">
        <v>0</v>
      </c>
      <c r="U312" s="17">
        <v>1.35510836465153E-2</v>
      </c>
      <c r="V312" s="17">
        <v>0</v>
      </c>
      <c r="W312" s="17">
        <v>0</v>
      </c>
      <c r="X312" s="17">
        <v>0</v>
      </c>
      <c r="Y312" s="17">
        <v>1.7256465920692299E-2</v>
      </c>
      <c r="Z312" s="17">
        <v>1.14471076480853E-2</v>
      </c>
      <c r="AA312" s="17">
        <v>0</v>
      </c>
      <c r="AB312" s="17">
        <v>7.9322953651866004E-3</v>
      </c>
      <c r="AC312" s="17">
        <v>0</v>
      </c>
      <c r="AD312" s="17">
        <v>0</v>
      </c>
      <c r="AE312" s="17"/>
      <c r="AF312" s="17">
        <v>1.57728235743077E-3</v>
      </c>
      <c r="AG312" s="17">
        <v>2.0439684180288398E-2</v>
      </c>
    </row>
    <row r="313" spans="2:33" x14ac:dyDescent="0.5">
      <c r="B313" t="s">
        <v>77</v>
      </c>
      <c r="C313" s="17">
        <v>1.49331976824399E-2</v>
      </c>
      <c r="D313" s="17">
        <v>1.5440863232659899E-2</v>
      </c>
      <c r="E313" s="17">
        <v>1.45142989402382E-2</v>
      </c>
      <c r="F313" s="17"/>
      <c r="G313" s="17">
        <v>0</v>
      </c>
      <c r="H313" s="17">
        <v>1.48135017489838E-2</v>
      </c>
      <c r="I313" s="17">
        <v>1.4130911902074101E-2</v>
      </c>
      <c r="J313" s="17">
        <v>1.6870042872318101E-2</v>
      </c>
      <c r="K313" s="17">
        <v>1.27056327086034E-2</v>
      </c>
      <c r="L313" s="17">
        <v>2.10095240371454E-2</v>
      </c>
      <c r="M313" s="17"/>
      <c r="N313" s="17">
        <v>1.10858313838979E-2</v>
      </c>
      <c r="O313" s="17">
        <v>6.5844857669363793E-2</v>
      </c>
      <c r="P313" s="17">
        <v>0</v>
      </c>
      <c r="Q313" s="17">
        <v>1.9958107304576998E-2</v>
      </c>
      <c r="R313" s="17">
        <v>0</v>
      </c>
      <c r="S313" s="17">
        <v>0</v>
      </c>
      <c r="T313" s="17">
        <v>0</v>
      </c>
      <c r="U313" s="17">
        <v>4.9815089804890198E-3</v>
      </c>
      <c r="V313" s="17">
        <v>2.1459225490641599E-2</v>
      </c>
      <c r="W313" s="17">
        <v>5.35781194211798E-2</v>
      </c>
      <c r="X313" s="17">
        <v>0</v>
      </c>
      <c r="Y313" s="17">
        <v>7.0749021114575299E-3</v>
      </c>
      <c r="Z313" s="17">
        <v>1.64289724499358E-2</v>
      </c>
      <c r="AA313" s="17">
        <v>0</v>
      </c>
      <c r="AB313" s="17">
        <v>1.12759962022622E-2</v>
      </c>
      <c r="AC313" s="17">
        <v>0</v>
      </c>
      <c r="AD313" s="17">
        <v>6.12530587576854E-2</v>
      </c>
      <c r="AE313" s="17"/>
      <c r="AF313" s="17">
        <v>6.8118821341675703E-3</v>
      </c>
      <c r="AG313" s="17">
        <v>2.0284970696128401E-2</v>
      </c>
    </row>
    <row r="314" spans="2:33" x14ac:dyDescent="0.5">
      <c r="B314" t="s">
        <v>98</v>
      </c>
      <c r="C314" s="17">
        <v>0.82416298491809403</v>
      </c>
      <c r="D314" s="17">
        <v>0.826824899246416</v>
      </c>
      <c r="E314" s="17">
        <v>0.82327644341256101</v>
      </c>
      <c r="F314" s="17"/>
      <c r="G314" s="17">
        <v>0.84273684316807695</v>
      </c>
      <c r="H314" s="17">
        <v>0.82531760378691599</v>
      </c>
      <c r="I314" s="17">
        <v>0.82647117926764002</v>
      </c>
      <c r="J314" s="17">
        <v>0.83317591637137101</v>
      </c>
      <c r="K314" s="17">
        <v>0.83720664666122802</v>
      </c>
      <c r="L314" s="17">
        <v>0.79876338480703601</v>
      </c>
      <c r="M314" s="17"/>
      <c r="N314" s="17">
        <v>0.84013137778109104</v>
      </c>
      <c r="O314" s="17">
        <v>0.75643129246531204</v>
      </c>
      <c r="P314" s="17">
        <v>0.63335038054830395</v>
      </c>
      <c r="Q314" s="17">
        <v>0.81036576650229997</v>
      </c>
      <c r="R314" s="17">
        <v>0.55176510325286998</v>
      </c>
      <c r="S314" s="17">
        <v>0.83234413381820505</v>
      </c>
      <c r="T314" s="17">
        <v>0.82696315895971195</v>
      </c>
      <c r="U314" s="17">
        <v>0.82556539564516396</v>
      </c>
      <c r="V314" s="17">
        <v>0.73582395130511502</v>
      </c>
      <c r="W314" s="17">
        <v>0.80987143559298702</v>
      </c>
      <c r="X314" s="17">
        <v>0.790157128585945</v>
      </c>
      <c r="Y314" s="17">
        <v>0.89310103065525703</v>
      </c>
      <c r="Z314" s="17">
        <v>0.86803886093831795</v>
      </c>
      <c r="AA314" s="17">
        <v>1</v>
      </c>
      <c r="AB314" s="17">
        <v>0.813804352085853</v>
      </c>
      <c r="AC314" s="17">
        <v>0.76462716350072901</v>
      </c>
      <c r="AD314" s="17">
        <v>0.74024946345879195</v>
      </c>
      <c r="AE314" s="17"/>
      <c r="AF314" s="17">
        <v>0.86874812834200599</v>
      </c>
      <c r="AG314" s="17">
        <v>0.79478233027301204</v>
      </c>
    </row>
    <row r="315" spans="2:33" x14ac:dyDescent="0.5">
      <c r="B315" t="s">
        <v>99</v>
      </c>
      <c r="C315" s="17">
        <v>3.5267457077453997E-2</v>
      </c>
      <c r="D315" s="17">
        <v>3.2793500446626697E-2</v>
      </c>
      <c r="E315" s="17">
        <v>3.7727248717446198E-2</v>
      </c>
      <c r="F315" s="17"/>
      <c r="G315" s="17">
        <v>4.2483023388034301E-2</v>
      </c>
      <c r="H315" s="17">
        <v>1.1656893744780499E-2</v>
      </c>
      <c r="I315" s="17">
        <v>3.3787114164978801E-2</v>
      </c>
      <c r="J315" s="17">
        <v>9.3774289129862007E-3</v>
      </c>
      <c r="K315" s="17">
        <v>6.1222059695637397E-2</v>
      </c>
      <c r="L315" s="17">
        <v>5.0240460526162503E-2</v>
      </c>
      <c r="M315" s="17"/>
      <c r="N315" s="17">
        <v>0</v>
      </c>
      <c r="O315" s="17">
        <v>0</v>
      </c>
      <c r="P315" s="17">
        <v>0.26567197759267802</v>
      </c>
      <c r="Q315" s="17">
        <v>0</v>
      </c>
      <c r="R315" s="17">
        <v>0.308150077923457</v>
      </c>
      <c r="S315" s="17">
        <v>0.16765586618179501</v>
      </c>
      <c r="T315" s="17">
        <v>7.4254336835458595E-2</v>
      </c>
      <c r="U315" s="17">
        <v>4.2015310269720801E-2</v>
      </c>
      <c r="V315" s="17">
        <v>3.13618950725843E-2</v>
      </c>
      <c r="W315" s="17">
        <v>3.7096064369059802E-2</v>
      </c>
      <c r="X315" s="17">
        <v>0</v>
      </c>
      <c r="Y315" s="17">
        <v>1.7256465920692299E-2</v>
      </c>
      <c r="Z315" s="17">
        <v>3.3927525452300197E-2</v>
      </c>
      <c r="AA315" s="17">
        <v>0</v>
      </c>
      <c r="AB315" s="17">
        <v>2.83540839476587E-2</v>
      </c>
      <c r="AC315" s="17">
        <v>6.4835776269405093E-2</v>
      </c>
      <c r="AD315" s="17">
        <v>3.8961685180429799E-2</v>
      </c>
      <c r="AE315" s="17"/>
      <c r="AF315" s="17">
        <v>2.1149606784881699E-2</v>
      </c>
      <c r="AG315" s="17">
        <v>4.4570818061027202E-2</v>
      </c>
    </row>
    <row r="316" spans="2:33" x14ac:dyDescent="0.5">
      <c r="B316" t="s">
        <v>100</v>
      </c>
      <c r="C316" s="17">
        <v>0.78889552784063999</v>
      </c>
      <c r="D316" s="17">
        <v>0.79403139879979001</v>
      </c>
      <c r="E316" s="17">
        <v>0.78554919469511497</v>
      </c>
      <c r="F316" s="17"/>
      <c r="G316" s="17">
        <v>0.80025381978004295</v>
      </c>
      <c r="H316" s="17">
        <v>0.81366071004213503</v>
      </c>
      <c r="I316" s="17">
        <v>0.79268406510266098</v>
      </c>
      <c r="J316" s="17">
        <v>0.82379848745838502</v>
      </c>
      <c r="K316" s="17">
        <v>0.77598458696559103</v>
      </c>
      <c r="L316" s="17">
        <v>0.74852292428087397</v>
      </c>
      <c r="M316" s="17"/>
      <c r="N316" s="17">
        <v>0.84013137778109104</v>
      </c>
      <c r="O316" s="17">
        <v>0.75643129246531204</v>
      </c>
      <c r="P316" s="17">
        <v>0.36767840295562598</v>
      </c>
      <c r="Q316" s="17">
        <v>0.81036576650229997</v>
      </c>
      <c r="R316" s="17">
        <v>0.24361502532941301</v>
      </c>
      <c r="S316" s="17">
        <v>0.66468826763640898</v>
      </c>
      <c r="T316" s="17">
        <v>0.75270882212425305</v>
      </c>
      <c r="U316" s="17">
        <v>0.78355008537544302</v>
      </c>
      <c r="V316" s="17">
        <v>0.70446205623253</v>
      </c>
      <c r="W316" s="17">
        <v>0.77277537122392703</v>
      </c>
      <c r="X316" s="17">
        <v>0.790157128585945</v>
      </c>
      <c r="Y316" s="17">
        <v>0.87584456473456496</v>
      </c>
      <c r="Z316" s="17">
        <v>0.83411133548601801</v>
      </c>
      <c r="AA316" s="17">
        <v>1</v>
      </c>
      <c r="AB316" s="17">
        <v>0.78545026813819496</v>
      </c>
      <c r="AC316" s="17">
        <v>0.69979138723132395</v>
      </c>
      <c r="AD316" s="17">
        <v>0.70128777827836197</v>
      </c>
      <c r="AE316" s="17"/>
      <c r="AF316" s="17">
        <v>0.84759852155712401</v>
      </c>
      <c r="AG316" s="17">
        <v>0.75021151221198501</v>
      </c>
    </row>
    <row r="317" spans="2:33" x14ac:dyDescent="0.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row>
    <row r="318" spans="2:33" x14ac:dyDescent="0.5">
      <c r="B318" s="6" t="s">
        <v>198</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row>
    <row r="319" spans="2:33" x14ac:dyDescent="0.5">
      <c r="B319" s="24" t="s">
        <v>58</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row>
    <row r="320" spans="2:33" x14ac:dyDescent="0.5">
      <c r="B320" t="s">
        <v>93</v>
      </c>
      <c r="C320" s="17">
        <v>0.33354856869169303</v>
      </c>
      <c r="D320" s="17">
        <v>0.33645050371787599</v>
      </c>
      <c r="E320" s="17">
        <v>0.33211521572196501</v>
      </c>
      <c r="F320" s="17"/>
      <c r="G320" s="17">
        <v>0.41918537735889799</v>
      </c>
      <c r="H320" s="17">
        <v>0.36137483867269199</v>
      </c>
      <c r="I320" s="17">
        <v>0.33995774321647598</v>
      </c>
      <c r="J320" s="17">
        <v>0.37824558509034201</v>
      </c>
      <c r="K320" s="17">
        <v>0.343862919947659</v>
      </c>
      <c r="L320" s="17">
        <v>0.23854004088785</v>
      </c>
      <c r="M320" s="17"/>
      <c r="N320" s="17">
        <v>0.32070376375846099</v>
      </c>
      <c r="O320" s="17">
        <v>0.312429853800547</v>
      </c>
      <c r="P320" s="17">
        <v>0.18505626863917801</v>
      </c>
      <c r="Q320" s="17">
        <v>0.21325211583820899</v>
      </c>
      <c r="R320" s="17">
        <v>0.21787280291882699</v>
      </c>
      <c r="S320" s="17">
        <v>0.26420185765721599</v>
      </c>
      <c r="T320" s="17">
        <v>0.26288546590549999</v>
      </c>
      <c r="U320" s="17">
        <v>0.38071851293298598</v>
      </c>
      <c r="V320" s="17">
        <v>0.33840882197487598</v>
      </c>
      <c r="W320" s="17">
        <v>0.38122237506081602</v>
      </c>
      <c r="X320" s="17">
        <v>0.23520462023713201</v>
      </c>
      <c r="Y320" s="17">
        <v>0.36465398583837899</v>
      </c>
      <c r="Z320" s="17">
        <v>0.29872360224864503</v>
      </c>
      <c r="AA320" s="17">
        <v>0.53073837719913297</v>
      </c>
      <c r="AB320" s="17">
        <v>0.329375211065281</v>
      </c>
      <c r="AC320" s="17">
        <v>0.38767744097272699</v>
      </c>
      <c r="AD320" s="17">
        <v>0.30872435066109</v>
      </c>
      <c r="AE320" s="17"/>
      <c r="AF320" s="17">
        <v>0.39963486750487198</v>
      </c>
      <c r="AG320" s="17">
        <v>0.28999911313111398</v>
      </c>
    </row>
    <row r="321" spans="2:33" x14ac:dyDescent="0.5">
      <c r="B321" t="s">
        <v>94</v>
      </c>
      <c r="C321" s="17">
        <v>0.35610705907259599</v>
      </c>
      <c r="D321" s="17">
        <v>0.35455062811232702</v>
      </c>
      <c r="E321" s="17">
        <v>0.35736915116516199</v>
      </c>
      <c r="F321" s="17"/>
      <c r="G321" s="17">
        <v>0.35718895477634699</v>
      </c>
      <c r="H321" s="17">
        <v>0.35663997685930399</v>
      </c>
      <c r="I321" s="17">
        <v>0.371564418281775</v>
      </c>
      <c r="J321" s="17">
        <v>0.36995437296744099</v>
      </c>
      <c r="K321" s="17">
        <v>0.343804262883592</v>
      </c>
      <c r="L321" s="17">
        <v>0.34091179248354803</v>
      </c>
      <c r="M321" s="17"/>
      <c r="N321" s="17">
        <v>0.34557770678821897</v>
      </c>
      <c r="O321" s="17">
        <v>0.34038057865055898</v>
      </c>
      <c r="P321" s="17">
        <v>0.44829411190912599</v>
      </c>
      <c r="Q321" s="17">
        <v>0.44383280978548401</v>
      </c>
      <c r="R321" s="17">
        <v>0.33389230033404299</v>
      </c>
      <c r="S321" s="17">
        <v>0.33570740256998</v>
      </c>
      <c r="T321" s="17">
        <v>0.46866605714732801</v>
      </c>
      <c r="U321" s="17">
        <v>0.41784188001778699</v>
      </c>
      <c r="V321" s="17">
        <v>0.28261484671822601</v>
      </c>
      <c r="W321" s="17">
        <v>0.36759542049280097</v>
      </c>
      <c r="X321" s="17">
        <v>0.29706477996548297</v>
      </c>
      <c r="Y321" s="17">
        <v>0.35854794244135502</v>
      </c>
      <c r="Z321" s="17">
        <v>0.30051390590016902</v>
      </c>
      <c r="AA321" s="17">
        <v>0.28617956142992901</v>
      </c>
      <c r="AB321" s="17">
        <v>0.31737124785708998</v>
      </c>
      <c r="AC321" s="17">
        <v>0.39343177388507</v>
      </c>
      <c r="AD321" s="17">
        <v>0.40395055654885798</v>
      </c>
      <c r="AE321" s="17"/>
      <c r="AF321" s="17">
        <v>0.34241085441610503</v>
      </c>
      <c r="AG321" s="17">
        <v>0.36513256461229399</v>
      </c>
    </row>
    <row r="322" spans="2:33" x14ac:dyDescent="0.5">
      <c r="B322" t="s">
        <v>188</v>
      </c>
      <c r="C322" s="17">
        <v>0.168925050152505</v>
      </c>
      <c r="D322" s="17">
        <v>0.17442580104927499</v>
      </c>
      <c r="E322" s="17">
        <v>0.162119540449366</v>
      </c>
      <c r="F322" s="17"/>
      <c r="G322" s="17">
        <v>0.153325789502466</v>
      </c>
      <c r="H322" s="17">
        <v>0.21632330476591299</v>
      </c>
      <c r="I322" s="17">
        <v>0.17951437856923999</v>
      </c>
      <c r="J322" s="17">
        <v>0.15091835520069399</v>
      </c>
      <c r="K322" s="17">
        <v>0.130915798159536</v>
      </c>
      <c r="L322" s="17">
        <v>0.18068285856526001</v>
      </c>
      <c r="M322" s="17"/>
      <c r="N322" s="17">
        <v>0.189208607977469</v>
      </c>
      <c r="O322" s="17">
        <v>0.14113968904048099</v>
      </c>
      <c r="P322" s="17">
        <v>0.100977641859018</v>
      </c>
      <c r="Q322" s="17">
        <v>0.13816836851376099</v>
      </c>
      <c r="R322" s="17">
        <v>0.14008481882367299</v>
      </c>
      <c r="S322" s="17">
        <v>0.40009073977280402</v>
      </c>
      <c r="T322" s="17">
        <v>0.10341989632252301</v>
      </c>
      <c r="U322" s="17">
        <v>0.11408843987678</v>
      </c>
      <c r="V322" s="17">
        <v>0.26446035790200501</v>
      </c>
      <c r="W322" s="17">
        <v>0.13937044141496199</v>
      </c>
      <c r="X322" s="17">
        <v>0.387384506761287</v>
      </c>
      <c r="Y322" s="17">
        <v>0.16607228983726799</v>
      </c>
      <c r="Z322" s="17">
        <v>0.18323143458052699</v>
      </c>
      <c r="AA322" s="17">
        <v>0</v>
      </c>
      <c r="AB322" s="17">
        <v>0.22198571470315701</v>
      </c>
      <c r="AC322" s="17">
        <v>3.3881111576930301E-2</v>
      </c>
      <c r="AD322" s="17">
        <v>0.14391309752457199</v>
      </c>
      <c r="AE322" s="17"/>
      <c r="AF322" s="17">
        <v>0.18979514576779799</v>
      </c>
      <c r="AG322" s="17">
        <v>0.15517210411277299</v>
      </c>
    </row>
    <row r="323" spans="2:33" x14ac:dyDescent="0.5">
      <c r="B323" t="s">
        <v>96</v>
      </c>
      <c r="C323" s="17">
        <v>5.4797719299359997E-2</v>
      </c>
      <c r="D323" s="17">
        <v>4.89380901553833E-2</v>
      </c>
      <c r="E323" s="17">
        <v>6.0512517625602301E-2</v>
      </c>
      <c r="F323" s="17"/>
      <c r="G323" s="17">
        <v>3.83554701187383E-2</v>
      </c>
      <c r="H323" s="17">
        <v>5.0820581247688797E-2</v>
      </c>
      <c r="I323" s="17">
        <v>4.4486337955391898E-2</v>
      </c>
      <c r="J323" s="17">
        <v>4.9000909846006899E-2</v>
      </c>
      <c r="K323" s="17">
        <v>9.2320978132659895E-2</v>
      </c>
      <c r="L323" s="17">
        <v>4.9876520461888799E-2</v>
      </c>
      <c r="M323" s="17"/>
      <c r="N323" s="17">
        <v>7.2070001473819895E-2</v>
      </c>
      <c r="O323" s="17">
        <v>7.6468311017646201E-2</v>
      </c>
      <c r="P323" s="17">
        <v>0</v>
      </c>
      <c r="Q323" s="17">
        <v>9.3789335964281004E-2</v>
      </c>
      <c r="R323" s="17">
        <v>0</v>
      </c>
      <c r="S323" s="17">
        <v>0</v>
      </c>
      <c r="T323" s="17">
        <v>6.4245865620006296E-2</v>
      </c>
      <c r="U323" s="17">
        <v>4.46974841381996E-2</v>
      </c>
      <c r="V323" s="17">
        <v>1.35560583108825E-2</v>
      </c>
      <c r="W323" s="17">
        <v>2.1137579241181099E-2</v>
      </c>
      <c r="X323" s="17">
        <v>8.0346093036097493E-2</v>
      </c>
      <c r="Y323" s="17">
        <v>3.0519648800547999E-2</v>
      </c>
      <c r="Z323" s="17">
        <v>8.4949008203740295E-2</v>
      </c>
      <c r="AA323" s="17">
        <v>0</v>
      </c>
      <c r="AB323" s="17">
        <v>7.1841777455651498E-2</v>
      </c>
      <c r="AC323" s="17">
        <v>0.121495135856845</v>
      </c>
      <c r="AD323" s="17">
        <v>4.7148272565763802E-2</v>
      </c>
      <c r="AE323" s="17"/>
      <c r="AF323" s="17">
        <v>4.1714970607573801E-2</v>
      </c>
      <c r="AG323" s="17">
        <v>6.3418970496583099E-2</v>
      </c>
    </row>
    <row r="324" spans="2:33" x14ac:dyDescent="0.5">
      <c r="B324" t="s">
        <v>97</v>
      </c>
      <c r="C324" s="17">
        <v>3.2605844462067303E-2</v>
      </c>
      <c r="D324" s="17">
        <v>3.41106414165206E-2</v>
      </c>
      <c r="E324" s="17">
        <v>3.1319015401757098E-2</v>
      </c>
      <c r="F324" s="17"/>
      <c r="G324" s="17">
        <v>6.0480237821310496E-3</v>
      </c>
      <c r="H324" s="17">
        <v>4.79251777019374E-3</v>
      </c>
      <c r="I324" s="17">
        <v>2.2799639997086799E-2</v>
      </c>
      <c r="J324" s="17">
        <v>9.3774289129862007E-3</v>
      </c>
      <c r="K324" s="17">
        <v>3.3841549752722903E-2</v>
      </c>
      <c r="L324" s="17">
        <v>8.3282646451409897E-2</v>
      </c>
      <c r="M324" s="17"/>
      <c r="N324" s="17">
        <v>2.8099622525003899E-2</v>
      </c>
      <c r="O324" s="17">
        <v>6.3736709821402796E-2</v>
      </c>
      <c r="P324" s="17">
        <v>0.26567197759267802</v>
      </c>
      <c r="Q324" s="17">
        <v>3.89725475602773E-2</v>
      </c>
      <c r="R324" s="17">
        <v>0.308150077923457</v>
      </c>
      <c r="S324" s="17">
        <v>0</v>
      </c>
      <c r="T324" s="17">
        <v>2.2230238679981099E-2</v>
      </c>
      <c r="U324" s="17">
        <v>1.8995204777368099E-2</v>
      </c>
      <c r="V324" s="17">
        <v>1.04457476536485E-2</v>
      </c>
      <c r="W324" s="17">
        <v>0</v>
      </c>
      <c r="X324" s="17">
        <v>0</v>
      </c>
      <c r="Y324" s="17">
        <v>3.0882347731666801E-2</v>
      </c>
      <c r="Z324" s="17">
        <v>4.9839211959350899E-2</v>
      </c>
      <c r="AA324" s="17">
        <v>0</v>
      </c>
      <c r="AB324" s="17">
        <v>1.9046645403608699E-2</v>
      </c>
      <c r="AC324" s="17">
        <v>6.3514537708428104E-2</v>
      </c>
      <c r="AD324" s="17">
        <v>1.5097791784024501E-2</v>
      </c>
      <c r="AE324" s="17"/>
      <c r="AF324" s="17">
        <v>9.9937605648177594E-3</v>
      </c>
      <c r="AG324" s="17">
        <v>4.7506723471786902E-2</v>
      </c>
    </row>
    <row r="325" spans="2:33" x14ac:dyDescent="0.5">
      <c r="B325" t="s">
        <v>77</v>
      </c>
      <c r="C325" s="17">
        <v>5.4015758321778497E-2</v>
      </c>
      <c r="D325" s="17">
        <v>5.1524335548618801E-2</v>
      </c>
      <c r="E325" s="17">
        <v>5.6564559636147899E-2</v>
      </c>
      <c r="F325" s="17"/>
      <c r="G325" s="17">
        <v>2.5896384461419099E-2</v>
      </c>
      <c r="H325" s="17">
        <v>1.00487806842084E-2</v>
      </c>
      <c r="I325" s="17">
        <v>4.1677481980030101E-2</v>
      </c>
      <c r="J325" s="17">
        <v>4.25033479825302E-2</v>
      </c>
      <c r="K325" s="17">
        <v>5.5254491123830601E-2</v>
      </c>
      <c r="L325" s="17">
        <v>0.106706141150043</v>
      </c>
      <c r="M325" s="17"/>
      <c r="N325" s="17">
        <v>4.43402974770266E-2</v>
      </c>
      <c r="O325" s="17">
        <v>6.5844857669363793E-2</v>
      </c>
      <c r="P325" s="17">
        <v>0</v>
      </c>
      <c r="Q325" s="17">
        <v>7.1984822337987295E-2</v>
      </c>
      <c r="R325" s="17">
        <v>0</v>
      </c>
      <c r="S325" s="17">
        <v>0</v>
      </c>
      <c r="T325" s="17">
        <v>7.8552476324661294E-2</v>
      </c>
      <c r="U325" s="17">
        <v>2.36584782568795E-2</v>
      </c>
      <c r="V325" s="17">
        <v>9.0514167440361601E-2</v>
      </c>
      <c r="W325" s="17">
        <v>9.0674183790239699E-2</v>
      </c>
      <c r="X325" s="17">
        <v>0</v>
      </c>
      <c r="Y325" s="17">
        <v>4.9323785350782301E-2</v>
      </c>
      <c r="Z325" s="17">
        <v>8.2742837107567899E-2</v>
      </c>
      <c r="AA325" s="17">
        <v>0.18308206137093799</v>
      </c>
      <c r="AB325" s="17">
        <v>4.0379403515211298E-2</v>
      </c>
      <c r="AC325" s="17">
        <v>0</v>
      </c>
      <c r="AD325" s="17">
        <v>8.1165930915691006E-2</v>
      </c>
      <c r="AE325" s="17"/>
      <c r="AF325" s="17">
        <v>1.6450401138833101E-2</v>
      </c>
      <c r="AG325" s="17">
        <v>7.8770524175449205E-2</v>
      </c>
    </row>
    <row r="326" spans="2:33" x14ac:dyDescent="0.5">
      <c r="B326" t="s">
        <v>98</v>
      </c>
      <c r="C326" s="17">
        <v>0.68965562776428901</v>
      </c>
      <c r="D326" s="17">
        <v>0.69100113183020195</v>
      </c>
      <c r="E326" s="17">
        <v>0.689484366887127</v>
      </c>
      <c r="F326" s="17"/>
      <c r="G326" s="17">
        <v>0.77637433213524498</v>
      </c>
      <c r="H326" s="17">
        <v>0.71801481553199598</v>
      </c>
      <c r="I326" s="17">
        <v>0.71152216149825098</v>
      </c>
      <c r="J326" s="17">
        <v>0.74819995805778305</v>
      </c>
      <c r="K326" s="17">
        <v>0.68766718283125094</v>
      </c>
      <c r="L326" s="17">
        <v>0.57945183337139805</v>
      </c>
      <c r="M326" s="17"/>
      <c r="N326" s="17">
        <v>0.66628147054668097</v>
      </c>
      <c r="O326" s="17">
        <v>0.65281043245110604</v>
      </c>
      <c r="P326" s="17">
        <v>0.63335038054830395</v>
      </c>
      <c r="Q326" s="17">
        <v>0.65708492562369403</v>
      </c>
      <c r="R326" s="17">
        <v>0.55176510325286998</v>
      </c>
      <c r="S326" s="17">
        <v>0.59990926022719604</v>
      </c>
      <c r="T326" s="17">
        <v>0.731551523052828</v>
      </c>
      <c r="U326" s="17">
        <v>0.79856039295077297</v>
      </c>
      <c r="V326" s="17">
        <v>0.62102366869310199</v>
      </c>
      <c r="W326" s="17">
        <v>0.74881779555361705</v>
      </c>
      <c r="X326" s="17">
        <v>0.53226940020261504</v>
      </c>
      <c r="Y326" s="17">
        <v>0.72320192827973495</v>
      </c>
      <c r="Z326" s="17">
        <v>0.59923750814881405</v>
      </c>
      <c r="AA326" s="17">
        <v>0.81691793862906203</v>
      </c>
      <c r="AB326" s="17">
        <v>0.64674645892237104</v>
      </c>
      <c r="AC326" s="17">
        <v>0.78110921485779705</v>
      </c>
      <c r="AD326" s="17">
        <v>0.71267490720994897</v>
      </c>
      <c r="AE326" s="17"/>
      <c r="AF326" s="17">
        <v>0.74204572192097695</v>
      </c>
      <c r="AG326" s="17">
        <v>0.65513167774340797</v>
      </c>
    </row>
    <row r="327" spans="2:33" x14ac:dyDescent="0.5">
      <c r="B327" t="s">
        <v>99</v>
      </c>
      <c r="C327" s="17">
        <v>8.7403563761427203E-2</v>
      </c>
      <c r="D327" s="17">
        <v>8.30487315719039E-2</v>
      </c>
      <c r="E327" s="17">
        <v>9.1831533027359399E-2</v>
      </c>
      <c r="F327" s="17"/>
      <c r="G327" s="17">
        <v>4.4403493900869298E-2</v>
      </c>
      <c r="H327" s="17">
        <v>5.5613099017882597E-2</v>
      </c>
      <c r="I327" s="17">
        <v>6.7285977952478704E-2</v>
      </c>
      <c r="J327" s="17">
        <v>5.8378338758993099E-2</v>
      </c>
      <c r="K327" s="17">
        <v>0.12616252788538301</v>
      </c>
      <c r="L327" s="17">
        <v>0.13315916691329899</v>
      </c>
      <c r="M327" s="17"/>
      <c r="N327" s="17">
        <v>0.100169623998824</v>
      </c>
      <c r="O327" s="17">
        <v>0.14020502083904901</v>
      </c>
      <c r="P327" s="17">
        <v>0.26567197759267802</v>
      </c>
      <c r="Q327" s="17">
        <v>0.13276188352455801</v>
      </c>
      <c r="R327" s="17">
        <v>0.308150077923457</v>
      </c>
      <c r="S327" s="17">
        <v>0</v>
      </c>
      <c r="T327" s="17">
        <v>8.6476104299987505E-2</v>
      </c>
      <c r="U327" s="17">
        <v>6.3692688915567799E-2</v>
      </c>
      <c r="V327" s="17">
        <v>2.4001805964531001E-2</v>
      </c>
      <c r="W327" s="17">
        <v>2.1137579241181099E-2</v>
      </c>
      <c r="X327" s="17">
        <v>8.0346093036097493E-2</v>
      </c>
      <c r="Y327" s="17">
        <v>6.1401996532214898E-2</v>
      </c>
      <c r="Z327" s="17">
        <v>0.134788220163091</v>
      </c>
      <c r="AA327" s="17">
        <v>0</v>
      </c>
      <c r="AB327" s="17">
        <v>9.0888422859260201E-2</v>
      </c>
      <c r="AC327" s="17">
        <v>0.18500967356527301</v>
      </c>
      <c r="AD327" s="17">
        <v>6.2246064349788299E-2</v>
      </c>
      <c r="AE327" s="17"/>
      <c r="AF327" s="17">
        <v>5.1708731172391602E-2</v>
      </c>
      <c r="AG327" s="17">
        <v>0.11092569396837</v>
      </c>
    </row>
    <row r="328" spans="2:33" x14ac:dyDescent="0.5">
      <c r="B328" t="s">
        <v>100</v>
      </c>
      <c r="C328" s="17">
        <v>0.60225206400286202</v>
      </c>
      <c r="D328" s="17">
        <v>0.607952400258298</v>
      </c>
      <c r="E328" s="17">
        <v>0.59765283385976797</v>
      </c>
      <c r="F328" s="17"/>
      <c r="G328" s="17">
        <v>0.73197083823437603</v>
      </c>
      <c r="H328" s="17">
        <v>0.66240171651411295</v>
      </c>
      <c r="I328" s="17">
        <v>0.64423618354577195</v>
      </c>
      <c r="J328" s="17">
        <v>0.68982161929879005</v>
      </c>
      <c r="K328" s="17">
        <v>0.56150465494586799</v>
      </c>
      <c r="L328" s="17">
        <v>0.44629266645810001</v>
      </c>
      <c r="M328" s="17"/>
      <c r="N328" s="17">
        <v>0.56611184654785696</v>
      </c>
      <c r="O328" s="17">
        <v>0.51260541161205697</v>
      </c>
      <c r="P328" s="17">
        <v>0.36767840295562598</v>
      </c>
      <c r="Q328" s="17">
        <v>0.52432304209913505</v>
      </c>
      <c r="R328" s="17">
        <v>0.24361502532941301</v>
      </c>
      <c r="S328" s="17">
        <v>0.59990926022719604</v>
      </c>
      <c r="T328" s="17">
        <v>0.64507541875284102</v>
      </c>
      <c r="U328" s="17">
        <v>0.73486770403520496</v>
      </c>
      <c r="V328" s="17">
        <v>0.59702186272857105</v>
      </c>
      <c r="W328" s="17">
        <v>0.72768021631243596</v>
      </c>
      <c r="X328" s="17">
        <v>0.45192330716651802</v>
      </c>
      <c r="Y328" s="17">
        <v>0.66179993174752005</v>
      </c>
      <c r="Z328" s="17">
        <v>0.46444928798572299</v>
      </c>
      <c r="AA328" s="17">
        <v>0.81691793862906203</v>
      </c>
      <c r="AB328" s="17">
        <v>0.55585803606311102</v>
      </c>
      <c r="AC328" s="17">
        <v>0.59609954129252396</v>
      </c>
      <c r="AD328" s="17">
        <v>0.65042884286016001</v>
      </c>
      <c r="AE328" s="17"/>
      <c r="AF328" s="17">
        <v>0.69033699074858601</v>
      </c>
      <c r="AG328" s="17">
        <v>0.54420598377503804</v>
      </c>
    </row>
    <row r="329" spans="2:33" x14ac:dyDescent="0.5">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row>
    <row r="330" spans="2:33" x14ac:dyDescent="0.5">
      <c r="B330" s="6" t="s">
        <v>199</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row>
    <row r="331" spans="2:33" x14ac:dyDescent="0.5">
      <c r="B331" s="24" t="s">
        <v>58</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row>
    <row r="332" spans="2:33" x14ac:dyDescent="0.5">
      <c r="B332" t="s">
        <v>93</v>
      </c>
      <c r="C332" s="17">
        <v>9.8936172633786901E-2</v>
      </c>
      <c r="D332" s="17">
        <v>0.113381941453661</v>
      </c>
      <c r="E332" s="17">
        <v>8.5753796614917402E-2</v>
      </c>
      <c r="F332" s="17"/>
      <c r="G332" s="17">
        <v>0.180852067896524</v>
      </c>
      <c r="H332" s="17">
        <v>0.19657955512365899</v>
      </c>
      <c r="I332" s="17">
        <v>0.12961028199489899</v>
      </c>
      <c r="J332" s="17">
        <v>6.0961337028274602E-2</v>
      </c>
      <c r="K332" s="17">
        <v>7.8223436067670196E-2</v>
      </c>
      <c r="L332" s="17">
        <v>3.6180851718251701E-2</v>
      </c>
      <c r="M332" s="17"/>
      <c r="N332" s="17">
        <v>5.7766325942219199E-2</v>
      </c>
      <c r="O332" s="17">
        <v>3.4959755304921E-2</v>
      </c>
      <c r="P332" s="17">
        <v>7.6610691660761399E-2</v>
      </c>
      <c r="Q332" s="17">
        <v>1.9643359624421399E-2</v>
      </c>
      <c r="R332" s="17">
        <v>0.14450746878796999</v>
      </c>
      <c r="S332" s="17">
        <v>0</v>
      </c>
      <c r="T332" s="17">
        <v>0.107134441411631</v>
      </c>
      <c r="U332" s="17">
        <v>0.10642101677294601</v>
      </c>
      <c r="V332" s="17">
        <v>9.51083830263285E-2</v>
      </c>
      <c r="W332" s="17">
        <v>0.18916290688013099</v>
      </c>
      <c r="X332" s="17">
        <v>4.3796762995319899E-2</v>
      </c>
      <c r="Y332" s="17">
        <v>0.124164716919448</v>
      </c>
      <c r="Z332" s="17">
        <v>0.122752570610932</v>
      </c>
      <c r="AA332" s="17">
        <v>0</v>
      </c>
      <c r="AB332" s="17">
        <v>9.95633672556447E-2</v>
      </c>
      <c r="AC332" s="17">
        <v>7.9909799440546395E-2</v>
      </c>
      <c r="AD332" s="17">
        <v>0.112215514579695</v>
      </c>
      <c r="AE332" s="17"/>
      <c r="AF332" s="17">
        <v>0.14050760648633101</v>
      </c>
      <c r="AG332" s="17">
        <v>7.1541488052209001E-2</v>
      </c>
    </row>
    <row r="333" spans="2:33" x14ac:dyDescent="0.5">
      <c r="B333" t="s">
        <v>94</v>
      </c>
      <c r="C333" s="17">
        <v>0.203628657522884</v>
      </c>
      <c r="D333" s="17">
        <v>0.22330370386394699</v>
      </c>
      <c r="E333" s="17">
        <v>0.18594109353528299</v>
      </c>
      <c r="F333" s="17"/>
      <c r="G333" s="17">
        <v>0.278052707272193</v>
      </c>
      <c r="H333" s="17">
        <v>0.30008103047068202</v>
      </c>
      <c r="I333" s="17">
        <v>0.22015343625987199</v>
      </c>
      <c r="J333" s="17">
        <v>0.21705532540438399</v>
      </c>
      <c r="K333" s="17">
        <v>0.19107238050234701</v>
      </c>
      <c r="L333" s="17">
        <v>0.107671058578964</v>
      </c>
      <c r="M333" s="17"/>
      <c r="N333" s="17">
        <v>0.25584977925687802</v>
      </c>
      <c r="O333" s="17">
        <v>0.17755403246690299</v>
      </c>
      <c r="P333" s="17">
        <v>0.30789459423816101</v>
      </c>
      <c r="Q333" s="17">
        <v>0.19954748244298501</v>
      </c>
      <c r="R333" s="17">
        <v>0.12850274591553401</v>
      </c>
      <c r="S333" s="17">
        <v>0</v>
      </c>
      <c r="T333" s="17">
        <v>0.139919905603338</v>
      </c>
      <c r="U333" s="17">
        <v>0.246650136805348</v>
      </c>
      <c r="V333" s="17">
        <v>0.19948437844302599</v>
      </c>
      <c r="W333" s="17">
        <v>0.26120645593396002</v>
      </c>
      <c r="X333" s="17">
        <v>0.27486427511601902</v>
      </c>
      <c r="Y333" s="17">
        <v>0.15291661991026001</v>
      </c>
      <c r="Z333" s="17">
        <v>0.16120722038316099</v>
      </c>
      <c r="AA333" s="17">
        <v>0.12035544718162899</v>
      </c>
      <c r="AB333" s="17">
        <v>0.24308986141517899</v>
      </c>
      <c r="AC333" s="17">
        <v>0.214505809258559</v>
      </c>
      <c r="AD333" s="17">
        <v>0.16929651201971499</v>
      </c>
      <c r="AE333" s="17"/>
      <c r="AF333" s="17">
        <v>0.240383631555592</v>
      </c>
      <c r="AG333" s="17">
        <v>0.17940791680940299</v>
      </c>
    </row>
    <row r="334" spans="2:33" x14ac:dyDescent="0.5">
      <c r="B334" t="s">
        <v>188</v>
      </c>
      <c r="C334" s="17">
        <v>0.22915978228050199</v>
      </c>
      <c r="D334" s="17">
        <v>0.24025909832992901</v>
      </c>
      <c r="E334" s="17">
        <v>0.215751505148673</v>
      </c>
      <c r="F334" s="17"/>
      <c r="G334" s="17">
        <v>0.28201933038709598</v>
      </c>
      <c r="H334" s="17">
        <v>0.20557241575916399</v>
      </c>
      <c r="I334" s="17">
        <v>0.27980032974442698</v>
      </c>
      <c r="J334" s="17">
        <v>0.26630430734601401</v>
      </c>
      <c r="K334" s="17">
        <v>0.17423944011855799</v>
      </c>
      <c r="L334" s="17">
        <v>0.19220801870685</v>
      </c>
      <c r="M334" s="17"/>
      <c r="N334" s="17">
        <v>0.15967710960687401</v>
      </c>
      <c r="O334" s="17">
        <v>0.219230162524161</v>
      </c>
      <c r="P334" s="17">
        <v>4.79402269294152E-2</v>
      </c>
      <c r="Q334" s="17">
        <v>0.32705233843743198</v>
      </c>
      <c r="R334" s="17">
        <v>8.4947407038996697E-2</v>
      </c>
      <c r="S334" s="17">
        <v>0.54088332003624795</v>
      </c>
      <c r="T334" s="17">
        <v>0.12504922490562301</v>
      </c>
      <c r="U334" s="17">
        <v>0.278195643774307</v>
      </c>
      <c r="V334" s="17">
        <v>0.263152593609148</v>
      </c>
      <c r="W334" s="17">
        <v>0.206452432988077</v>
      </c>
      <c r="X334" s="17">
        <v>0.44324210068892</v>
      </c>
      <c r="Y334" s="17">
        <v>0.17272731609397701</v>
      </c>
      <c r="Z334" s="17">
        <v>0.22369496911758399</v>
      </c>
      <c r="AA334" s="17">
        <v>0.33914164759840898</v>
      </c>
      <c r="AB334" s="17">
        <v>0.23190378351348101</v>
      </c>
      <c r="AC334" s="17">
        <v>0.198629449082528</v>
      </c>
      <c r="AD334" s="17">
        <v>0.21818867805480099</v>
      </c>
      <c r="AE334" s="17"/>
      <c r="AF334" s="17">
        <v>0.23531240461084599</v>
      </c>
      <c r="AG334" s="17">
        <v>0.22510533593431101</v>
      </c>
    </row>
    <row r="335" spans="2:33" x14ac:dyDescent="0.5">
      <c r="B335" t="s">
        <v>96</v>
      </c>
      <c r="C335" s="17">
        <v>0.104072133231736</v>
      </c>
      <c r="D335" s="17">
        <v>0.10469230808699501</v>
      </c>
      <c r="E335" s="17">
        <v>0.103892795176251</v>
      </c>
      <c r="F335" s="17"/>
      <c r="G335" s="17">
        <v>9.6264540512011498E-2</v>
      </c>
      <c r="H335" s="17">
        <v>0.12656431243749999</v>
      </c>
      <c r="I335" s="17">
        <v>9.43888496510666E-2</v>
      </c>
      <c r="J335" s="17">
        <v>0.103227444054798</v>
      </c>
      <c r="K335" s="17">
        <v>9.5535783252694295E-2</v>
      </c>
      <c r="L335" s="17">
        <v>0.10816419624292101</v>
      </c>
      <c r="M335" s="17"/>
      <c r="N335" s="17">
        <v>0.12827545118854999</v>
      </c>
      <c r="O335" s="17">
        <v>7.6412646581752494E-2</v>
      </c>
      <c r="P335" s="17">
        <v>0</v>
      </c>
      <c r="Q335" s="17">
        <v>3.4882394983781498E-2</v>
      </c>
      <c r="R335" s="17">
        <v>0</v>
      </c>
      <c r="S335" s="17">
        <v>0.123409277393771</v>
      </c>
      <c r="T335" s="17">
        <v>7.5819578371712298E-2</v>
      </c>
      <c r="U335" s="17">
        <v>0.114772320447738</v>
      </c>
      <c r="V335" s="17">
        <v>0.100686185436581</v>
      </c>
      <c r="W335" s="17">
        <v>8.8784044784104094E-2</v>
      </c>
      <c r="X335" s="17">
        <v>0.108881672157269</v>
      </c>
      <c r="Y335" s="17">
        <v>9.0007076300371094E-2</v>
      </c>
      <c r="Z335" s="17">
        <v>0.13177073741864401</v>
      </c>
      <c r="AA335" s="17">
        <v>0.16638719506688401</v>
      </c>
      <c r="AB335" s="17">
        <v>9.5204233157722695E-2</v>
      </c>
      <c r="AC335" s="17">
        <v>0.121145168196308</v>
      </c>
      <c r="AD335" s="17">
        <v>0.16405760441264899</v>
      </c>
      <c r="AE335" s="17"/>
      <c r="AF335" s="17">
        <v>0.130336504511046</v>
      </c>
      <c r="AG335" s="17">
        <v>8.6764475057561796E-2</v>
      </c>
    </row>
    <row r="336" spans="2:33" x14ac:dyDescent="0.5">
      <c r="B336" t="s">
        <v>97</v>
      </c>
      <c r="C336" s="17">
        <v>0.111113768025791</v>
      </c>
      <c r="D336" s="17">
        <v>9.4046365362733503E-2</v>
      </c>
      <c r="E336" s="17">
        <v>0.12757150627387101</v>
      </c>
      <c r="F336" s="17"/>
      <c r="G336" s="17">
        <v>6.7304759859191196E-2</v>
      </c>
      <c r="H336" s="17">
        <v>7.9723651608934701E-2</v>
      </c>
      <c r="I336" s="17">
        <v>7.2760096826173098E-2</v>
      </c>
      <c r="J336" s="17">
        <v>0.11345522329723901</v>
      </c>
      <c r="K336" s="17">
        <v>0.135837650543293</v>
      </c>
      <c r="L336" s="17">
        <v>0.15484561202310301</v>
      </c>
      <c r="M336" s="17"/>
      <c r="N336" s="17">
        <v>0.101918407221955</v>
      </c>
      <c r="O336" s="17">
        <v>0</v>
      </c>
      <c r="P336" s="17">
        <v>0.366649619451696</v>
      </c>
      <c r="Q336" s="17">
        <v>0.153492923363687</v>
      </c>
      <c r="R336" s="17">
        <v>0.308150077923457</v>
      </c>
      <c r="S336" s="17">
        <v>0</v>
      </c>
      <c r="T336" s="17">
        <v>0.20949104805441399</v>
      </c>
      <c r="U336" s="17">
        <v>8.5248680320798395E-2</v>
      </c>
      <c r="V336" s="17">
        <v>7.4521188562305593E-2</v>
      </c>
      <c r="W336" s="17">
        <v>3.4397788139259297E-2</v>
      </c>
      <c r="X336" s="17">
        <v>0</v>
      </c>
      <c r="Y336" s="17">
        <v>0.18004606071916501</v>
      </c>
      <c r="Z336" s="17">
        <v>0.13646179035982201</v>
      </c>
      <c r="AA336" s="17">
        <v>4.6960562555272603E-2</v>
      </c>
      <c r="AB336" s="17">
        <v>9.8720028416565395E-2</v>
      </c>
      <c r="AC336" s="17">
        <v>5.7674184307008901E-2</v>
      </c>
      <c r="AD336" s="17">
        <v>3.5885167607986199E-2</v>
      </c>
      <c r="AE336" s="17"/>
      <c r="AF336" s="17">
        <v>7.0706709994884098E-2</v>
      </c>
      <c r="AG336" s="17">
        <v>0.137741153878119</v>
      </c>
    </row>
    <row r="337" spans="2:33" x14ac:dyDescent="0.5">
      <c r="B337" t="s">
        <v>77</v>
      </c>
      <c r="C337" s="17">
        <v>0.25308948630529898</v>
      </c>
      <c r="D337" s="17">
        <v>0.22431658290273401</v>
      </c>
      <c r="E337" s="17">
        <v>0.28108930325100301</v>
      </c>
      <c r="F337" s="17"/>
      <c r="G337" s="17">
        <v>9.5506594072983994E-2</v>
      </c>
      <c r="H337" s="17">
        <v>9.1479034600060904E-2</v>
      </c>
      <c r="I337" s="17">
        <v>0.20328700552356199</v>
      </c>
      <c r="J337" s="17">
        <v>0.23899636286929099</v>
      </c>
      <c r="K337" s="17">
        <v>0.32509130951543802</v>
      </c>
      <c r="L337" s="17">
        <v>0.40093026272991</v>
      </c>
      <c r="M337" s="17"/>
      <c r="N337" s="17">
        <v>0.29651292678352398</v>
      </c>
      <c r="O337" s="17">
        <v>0.49184340312226299</v>
      </c>
      <c r="P337" s="17">
        <v>0.20090486771996599</v>
      </c>
      <c r="Q337" s="17">
        <v>0.26538150114769299</v>
      </c>
      <c r="R337" s="17">
        <v>0.33389230033404299</v>
      </c>
      <c r="S337" s="17">
        <v>0.33570740256998</v>
      </c>
      <c r="T337" s="17">
        <v>0.34258580165328201</v>
      </c>
      <c r="U337" s="17">
        <v>0.16871220187886299</v>
      </c>
      <c r="V337" s="17">
        <v>0.26704727092260999</v>
      </c>
      <c r="W337" s="17">
        <v>0.21999637127447</v>
      </c>
      <c r="X337" s="17">
        <v>0.12921518904247201</v>
      </c>
      <c r="Y337" s="17">
        <v>0.28013821005677902</v>
      </c>
      <c r="Z337" s="17">
        <v>0.224112712109857</v>
      </c>
      <c r="AA337" s="17">
        <v>0.32715514759780601</v>
      </c>
      <c r="AB337" s="17">
        <v>0.23151872624140801</v>
      </c>
      <c r="AC337" s="17">
        <v>0.32813558971505002</v>
      </c>
      <c r="AD337" s="17">
        <v>0.300356523325154</v>
      </c>
      <c r="AE337" s="17"/>
      <c r="AF337" s="17">
        <v>0.18275314284130001</v>
      </c>
      <c r="AG337" s="17">
        <v>0.29943963026839598</v>
      </c>
    </row>
    <row r="338" spans="2:33" x14ac:dyDescent="0.5">
      <c r="B338" t="s">
        <v>98</v>
      </c>
      <c r="C338" s="17">
        <v>0.30256483015667102</v>
      </c>
      <c r="D338" s="17">
        <v>0.33668564531760797</v>
      </c>
      <c r="E338" s="17">
        <v>0.27169489015020098</v>
      </c>
      <c r="F338" s="17"/>
      <c r="G338" s="17">
        <v>0.45890477516871703</v>
      </c>
      <c r="H338" s="17">
        <v>0.49666058559434101</v>
      </c>
      <c r="I338" s="17">
        <v>0.34976371825477098</v>
      </c>
      <c r="J338" s="17">
        <v>0.27801666243265799</v>
      </c>
      <c r="K338" s="17">
        <v>0.269295816570017</v>
      </c>
      <c r="L338" s="17">
        <v>0.143851910297216</v>
      </c>
      <c r="M338" s="17"/>
      <c r="N338" s="17">
        <v>0.313616105199097</v>
      </c>
      <c r="O338" s="17">
        <v>0.212513787771824</v>
      </c>
      <c r="P338" s="17">
        <v>0.38450528589892202</v>
      </c>
      <c r="Q338" s="17">
        <v>0.21919084206740699</v>
      </c>
      <c r="R338" s="17">
        <v>0.27301021470350401</v>
      </c>
      <c r="S338" s="17">
        <v>0</v>
      </c>
      <c r="T338" s="17">
        <v>0.24705434701496901</v>
      </c>
      <c r="U338" s="17">
        <v>0.35307115357829399</v>
      </c>
      <c r="V338" s="17">
        <v>0.29459276146935398</v>
      </c>
      <c r="W338" s="17">
        <v>0.45036936281409001</v>
      </c>
      <c r="X338" s="17">
        <v>0.318661038111339</v>
      </c>
      <c r="Y338" s="17">
        <v>0.27708133682970798</v>
      </c>
      <c r="Z338" s="17">
        <v>0.28395979099409302</v>
      </c>
      <c r="AA338" s="17">
        <v>0.12035544718162899</v>
      </c>
      <c r="AB338" s="17">
        <v>0.34265322867082298</v>
      </c>
      <c r="AC338" s="17">
        <v>0.29441560869910499</v>
      </c>
      <c r="AD338" s="17">
        <v>0.28151202659940999</v>
      </c>
      <c r="AE338" s="17"/>
      <c r="AF338" s="17">
        <v>0.38089123804192299</v>
      </c>
      <c r="AG338" s="17">
        <v>0.25094940486161199</v>
      </c>
    </row>
    <row r="339" spans="2:33" x14ac:dyDescent="0.5">
      <c r="B339" t="s">
        <v>99</v>
      </c>
      <c r="C339" s="17">
        <v>0.21518590125752801</v>
      </c>
      <c r="D339" s="17">
        <v>0.19873867344972901</v>
      </c>
      <c r="E339" s="17">
        <v>0.23146430145012301</v>
      </c>
      <c r="F339" s="17"/>
      <c r="G339" s="17">
        <v>0.16356930037120301</v>
      </c>
      <c r="H339" s="17">
        <v>0.20628796404643501</v>
      </c>
      <c r="I339" s="17">
        <v>0.16714894647723999</v>
      </c>
      <c r="J339" s="17">
        <v>0.21668266735203701</v>
      </c>
      <c r="K339" s="17">
        <v>0.23137343379598699</v>
      </c>
      <c r="L339" s="17">
        <v>0.26300980826602399</v>
      </c>
      <c r="M339" s="17"/>
      <c r="N339" s="17">
        <v>0.23019385841050499</v>
      </c>
      <c r="O339" s="17">
        <v>7.6412646581752494E-2</v>
      </c>
      <c r="P339" s="17">
        <v>0.366649619451696</v>
      </c>
      <c r="Q339" s="17">
        <v>0.18837531834746801</v>
      </c>
      <c r="R339" s="17">
        <v>0.308150077923457</v>
      </c>
      <c r="S339" s="17">
        <v>0.123409277393771</v>
      </c>
      <c r="T339" s="17">
        <v>0.28531062642612698</v>
      </c>
      <c r="U339" s="17">
        <v>0.20002100076853599</v>
      </c>
      <c r="V339" s="17">
        <v>0.175207373998887</v>
      </c>
      <c r="W339" s="17">
        <v>0.123181832923363</v>
      </c>
      <c r="X339" s="17">
        <v>0.108881672157269</v>
      </c>
      <c r="Y339" s="17">
        <v>0.27005313701953598</v>
      </c>
      <c r="Z339" s="17">
        <v>0.26823252777846601</v>
      </c>
      <c r="AA339" s="17">
        <v>0.21334775762215599</v>
      </c>
      <c r="AB339" s="17">
        <v>0.19392426157428799</v>
      </c>
      <c r="AC339" s="17">
        <v>0.17881935250331699</v>
      </c>
      <c r="AD339" s="17">
        <v>0.19994277202063501</v>
      </c>
      <c r="AE339" s="17"/>
      <c r="AF339" s="17">
        <v>0.20104321450592999</v>
      </c>
      <c r="AG339" s="17">
        <v>0.22450562893568099</v>
      </c>
    </row>
    <row r="340" spans="2:33" x14ac:dyDescent="0.5">
      <c r="B340" t="s">
        <v>100</v>
      </c>
      <c r="C340" s="17">
        <v>8.7378928899143601E-2</v>
      </c>
      <c r="D340" s="17">
        <v>0.13794697186787899</v>
      </c>
      <c r="E340" s="17">
        <v>4.0230588700078201E-2</v>
      </c>
      <c r="F340" s="17"/>
      <c r="G340" s="17">
        <v>0.29533547479751399</v>
      </c>
      <c r="H340" s="17">
        <v>0.290372621547906</v>
      </c>
      <c r="I340" s="17">
        <v>0.18261477177753099</v>
      </c>
      <c r="J340" s="17">
        <v>6.1333995080621102E-2</v>
      </c>
      <c r="K340" s="17">
        <v>3.7922382774030101E-2</v>
      </c>
      <c r="L340" s="17">
        <v>-0.119157897968809</v>
      </c>
      <c r="M340" s="17"/>
      <c r="N340" s="17">
        <v>8.3422246788592599E-2</v>
      </c>
      <c r="O340" s="17">
        <v>0.136101141190071</v>
      </c>
      <c r="P340" s="17">
        <v>1.7855666447226099E-2</v>
      </c>
      <c r="Q340" s="17">
        <v>3.08155237199387E-2</v>
      </c>
      <c r="R340" s="17">
        <v>-3.5139863219952702E-2</v>
      </c>
      <c r="S340" s="17">
        <v>-0.123409277393771</v>
      </c>
      <c r="T340" s="17">
        <v>-3.8256279411157702E-2</v>
      </c>
      <c r="U340" s="17">
        <v>0.15305015280975701</v>
      </c>
      <c r="V340" s="17">
        <v>0.11938538747046699</v>
      </c>
      <c r="W340" s="17">
        <v>0.32718752989072702</v>
      </c>
      <c r="X340" s="17">
        <v>0.20977936595407001</v>
      </c>
      <c r="Y340" s="17">
        <v>7.0281998101720498E-3</v>
      </c>
      <c r="Z340" s="17">
        <v>1.5727263215627001E-2</v>
      </c>
      <c r="AA340" s="17">
        <v>-9.2992310440527401E-2</v>
      </c>
      <c r="AB340" s="17">
        <v>0.14872896709653499</v>
      </c>
      <c r="AC340" s="17">
        <v>0.11559625619578801</v>
      </c>
      <c r="AD340" s="17">
        <v>8.1569254578774994E-2</v>
      </c>
      <c r="AE340" s="17"/>
      <c r="AF340" s="17">
        <v>0.179848023535993</v>
      </c>
      <c r="AG340" s="17">
        <v>2.6443775925931601E-2</v>
      </c>
    </row>
    <row r="341" spans="2:33" x14ac:dyDescent="0.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row>
    <row r="342" spans="2:33" x14ac:dyDescent="0.5">
      <c r="B342" s="6" t="s">
        <v>200</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row>
    <row r="343" spans="2:33" x14ac:dyDescent="0.5">
      <c r="B343" s="24" t="s">
        <v>58</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row>
    <row r="344" spans="2:33" x14ac:dyDescent="0.5">
      <c r="B344" t="s">
        <v>93</v>
      </c>
      <c r="C344" s="17">
        <v>0.139680160595439</v>
      </c>
      <c r="D344" s="17">
        <v>0.13782050619664099</v>
      </c>
      <c r="E344" s="17">
        <v>0.14196744791127799</v>
      </c>
      <c r="F344" s="17"/>
      <c r="G344" s="17">
        <v>0.17129292977164701</v>
      </c>
      <c r="H344" s="17">
        <v>0.20313618483020399</v>
      </c>
      <c r="I344" s="17">
        <v>0.18351316216621599</v>
      </c>
      <c r="J344" s="17">
        <v>0.11272088134626999</v>
      </c>
      <c r="K344" s="17">
        <v>0.12802725762035599</v>
      </c>
      <c r="L344" s="17">
        <v>8.9363042948631399E-2</v>
      </c>
      <c r="M344" s="17"/>
      <c r="N344" s="17">
        <v>0.17400555057078601</v>
      </c>
      <c r="O344" s="17">
        <v>0.13005996896592001</v>
      </c>
      <c r="P344" s="17">
        <v>6.92367751320066E-2</v>
      </c>
      <c r="Q344" s="17">
        <v>5.0834864248089397E-2</v>
      </c>
      <c r="R344" s="17">
        <v>7.8008431965659999E-2</v>
      </c>
      <c r="S344" s="17">
        <v>0</v>
      </c>
      <c r="T344" s="17">
        <v>7.7463196673347001E-2</v>
      </c>
      <c r="U344" s="17">
        <v>0.12987258378222499</v>
      </c>
      <c r="V344" s="17">
        <v>0.11103917007271</v>
      </c>
      <c r="W344" s="17">
        <v>0.15769359925148299</v>
      </c>
      <c r="X344" s="17">
        <v>8.6149901561814707E-2</v>
      </c>
      <c r="Y344" s="17">
        <v>0.16707891617061801</v>
      </c>
      <c r="Z344" s="17">
        <v>0.19473165925260999</v>
      </c>
      <c r="AA344" s="17">
        <v>0.11553850365922801</v>
      </c>
      <c r="AB344" s="17">
        <v>0.157732831853826</v>
      </c>
      <c r="AC344" s="17">
        <v>4.6028687863616101E-2</v>
      </c>
      <c r="AD344" s="17">
        <v>0.145879985504971</v>
      </c>
      <c r="AE344" s="17"/>
      <c r="AF344" s="17">
        <v>0.17423456188705699</v>
      </c>
      <c r="AG344" s="17">
        <v>0.116909550189101</v>
      </c>
    </row>
    <row r="345" spans="2:33" x14ac:dyDescent="0.5">
      <c r="B345" t="s">
        <v>94</v>
      </c>
      <c r="C345" s="17">
        <v>0.27122582225164699</v>
      </c>
      <c r="D345" s="17">
        <v>0.30381706961175903</v>
      </c>
      <c r="E345" s="17">
        <v>0.24167087893273001</v>
      </c>
      <c r="F345" s="17"/>
      <c r="G345" s="17">
        <v>0.29200039690206298</v>
      </c>
      <c r="H345" s="17">
        <v>0.32951638727365301</v>
      </c>
      <c r="I345" s="17">
        <v>0.31412663066969698</v>
      </c>
      <c r="J345" s="17">
        <v>0.25979025537422601</v>
      </c>
      <c r="K345" s="17">
        <v>0.27565304607492302</v>
      </c>
      <c r="L345" s="17">
        <v>0.20487497160533</v>
      </c>
      <c r="M345" s="17"/>
      <c r="N345" s="17">
        <v>0.140705244980602</v>
      </c>
      <c r="O345" s="17">
        <v>0.45012187851003499</v>
      </c>
      <c r="P345" s="17">
        <v>0.238657819106154</v>
      </c>
      <c r="Q345" s="17">
        <v>0.32657664045187901</v>
      </c>
      <c r="R345" s="17">
        <v>0.25426112573161003</v>
      </c>
      <c r="S345" s="17">
        <v>0.123409277393771</v>
      </c>
      <c r="T345" s="17">
        <v>0.25184536035743399</v>
      </c>
      <c r="U345" s="17">
        <v>0.34407704745955803</v>
      </c>
      <c r="V345" s="17">
        <v>0.282248417487454</v>
      </c>
      <c r="W345" s="17">
        <v>0.32313134990067499</v>
      </c>
      <c r="X345" s="17">
        <v>0.32601274787139001</v>
      </c>
      <c r="Y345" s="17">
        <v>0.24642042682971901</v>
      </c>
      <c r="Z345" s="17">
        <v>0.257948628183226</v>
      </c>
      <c r="AA345" s="17">
        <v>0.248425330342741</v>
      </c>
      <c r="AB345" s="17">
        <v>0.25858695934256498</v>
      </c>
      <c r="AC345" s="17">
        <v>0.216289343294196</v>
      </c>
      <c r="AD345" s="17">
        <v>0.23157097589450801</v>
      </c>
      <c r="AE345" s="17"/>
      <c r="AF345" s="17">
        <v>0.30051532144739701</v>
      </c>
      <c r="AG345" s="17">
        <v>0.25192466956911103</v>
      </c>
    </row>
    <row r="346" spans="2:33" x14ac:dyDescent="0.5">
      <c r="B346" t="s">
        <v>188</v>
      </c>
      <c r="C346" s="17">
        <v>0.24365651899956001</v>
      </c>
      <c r="D346" s="17">
        <v>0.218118481735707</v>
      </c>
      <c r="E346" s="17">
        <v>0.26470928343925398</v>
      </c>
      <c r="F346" s="17"/>
      <c r="G346" s="17">
        <v>0.22095816904649199</v>
      </c>
      <c r="H346" s="17">
        <v>0.23453825328385999</v>
      </c>
      <c r="I346" s="17">
        <v>0.21462221422734501</v>
      </c>
      <c r="J346" s="17">
        <v>0.26653722727312601</v>
      </c>
      <c r="K346" s="17">
        <v>0.22217049121659499</v>
      </c>
      <c r="L346" s="17">
        <v>0.27508572316923502</v>
      </c>
      <c r="M346" s="17"/>
      <c r="N346" s="17">
        <v>0.33852402715587199</v>
      </c>
      <c r="O346" s="17">
        <v>0.13418832706904399</v>
      </c>
      <c r="P346" s="17">
        <v>0.225528560449195</v>
      </c>
      <c r="Q346" s="17">
        <v>0.28022021669640201</v>
      </c>
      <c r="R346" s="17">
        <v>0.14008481882367299</v>
      </c>
      <c r="S346" s="17">
        <v>0.73579814234278396</v>
      </c>
      <c r="T346" s="17">
        <v>0.35432241586931401</v>
      </c>
      <c r="U346" s="17">
        <v>0.221257135585742</v>
      </c>
      <c r="V346" s="17">
        <v>0.26265979388444599</v>
      </c>
      <c r="W346" s="17">
        <v>0.31184732814885202</v>
      </c>
      <c r="X346" s="17">
        <v>0.290726670236096</v>
      </c>
      <c r="Y346" s="17">
        <v>0.17989229173004201</v>
      </c>
      <c r="Z346" s="17">
        <v>0.231484442869346</v>
      </c>
      <c r="AA346" s="17">
        <v>0.294623288094294</v>
      </c>
      <c r="AB346" s="17">
        <v>0.23745295838875899</v>
      </c>
      <c r="AC346" s="17">
        <v>0.20794877861331101</v>
      </c>
      <c r="AD346" s="17">
        <v>0.27331107154669998</v>
      </c>
      <c r="AE346" s="17"/>
      <c r="AF346" s="17">
        <v>0.23320357638185399</v>
      </c>
      <c r="AG346" s="17">
        <v>0.25054478431600602</v>
      </c>
    </row>
    <row r="347" spans="2:33" x14ac:dyDescent="0.5">
      <c r="B347" t="s">
        <v>96</v>
      </c>
      <c r="C347" s="17">
        <v>7.4677249260438894E-2</v>
      </c>
      <c r="D347" s="17">
        <v>6.6461901191106398E-2</v>
      </c>
      <c r="E347" s="17">
        <v>8.2681212333955797E-2</v>
      </c>
      <c r="F347" s="17"/>
      <c r="G347" s="17">
        <v>7.7399620296908694E-2</v>
      </c>
      <c r="H347" s="17">
        <v>6.1629049337371601E-2</v>
      </c>
      <c r="I347" s="17">
        <v>5.3319127846195698E-2</v>
      </c>
      <c r="J347" s="17">
        <v>0.106608677795251</v>
      </c>
      <c r="K347" s="17">
        <v>7.66285499005179E-2</v>
      </c>
      <c r="L347" s="17">
        <v>6.9866105553808802E-2</v>
      </c>
      <c r="M347" s="17"/>
      <c r="N347" s="17">
        <v>0.13032585107383399</v>
      </c>
      <c r="O347" s="17">
        <v>0</v>
      </c>
      <c r="P347" s="17">
        <v>0</v>
      </c>
      <c r="Q347" s="17">
        <v>1.82145500930198E-2</v>
      </c>
      <c r="R347" s="17">
        <v>0</v>
      </c>
      <c r="S347" s="17">
        <v>0</v>
      </c>
      <c r="T347" s="17">
        <v>4.6465704475663498E-2</v>
      </c>
      <c r="U347" s="17">
        <v>8.90528827720906E-2</v>
      </c>
      <c r="V347" s="17">
        <v>5.2453083742351303E-2</v>
      </c>
      <c r="W347" s="17">
        <v>0.114927928892607</v>
      </c>
      <c r="X347" s="17">
        <v>0.106547640570006</v>
      </c>
      <c r="Y347" s="17">
        <v>7.7635483762023894E-2</v>
      </c>
      <c r="Z347" s="17">
        <v>3.7026808894263699E-2</v>
      </c>
      <c r="AA347" s="17">
        <v>6.7825486920674902E-2</v>
      </c>
      <c r="AB347" s="17">
        <v>7.9255750672032305E-2</v>
      </c>
      <c r="AC347" s="17">
        <v>0.173505211661165</v>
      </c>
      <c r="AD347" s="17">
        <v>9.0124153268078905E-2</v>
      </c>
      <c r="AE347" s="17"/>
      <c r="AF347" s="17">
        <v>7.1964865409884698E-2</v>
      </c>
      <c r="AG347" s="17">
        <v>7.6464652127361005E-2</v>
      </c>
    </row>
    <row r="348" spans="2:33" x14ac:dyDescent="0.5">
      <c r="B348" t="s">
        <v>97</v>
      </c>
      <c r="C348" s="17">
        <v>0.102576020909426</v>
      </c>
      <c r="D348" s="17">
        <v>0.108738862893467</v>
      </c>
      <c r="E348" s="17">
        <v>9.7185957562611794E-2</v>
      </c>
      <c r="F348" s="17"/>
      <c r="G348" s="17">
        <v>0.104923259961751</v>
      </c>
      <c r="H348" s="17">
        <v>0.10244293887217799</v>
      </c>
      <c r="I348" s="17">
        <v>6.5268762986848403E-2</v>
      </c>
      <c r="J348" s="17">
        <v>8.5170471399899E-2</v>
      </c>
      <c r="K348" s="17">
        <v>0.113083277820756</v>
      </c>
      <c r="L348" s="17">
        <v>0.1369080793612</v>
      </c>
      <c r="M348" s="17"/>
      <c r="N348" s="17">
        <v>0.14262424294100701</v>
      </c>
      <c r="O348" s="17">
        <v>0</v>
      </c>
      <c r="P348" s="17">
        <v>0.26567197759267802</v>
      </c>
      <c r="Q348" s="17">
        <v>6.8985593719972801E-2</v>
      </c>
      <c r="R348" s="17">
        <v>0.38778125252589002</v>
      </c>
      <c r="S348" s="17">
        <v>0.14079258026344399</v>
      </c>
      <c r="T348" s="17">
        <v>0.12897818902170799</v>
      </c>
      <c r="U348" s="17">
        <v>8.3543010034875201E-2</v>
      </c>
      <c r="V348" s="17">
        <v>4.1096221196122398E-2</v>
      </c>
      <c r="W348" s="17">
        <v>0</v>
      </c>
      <c r="X348" s="17">
        <v>6.1347850718220603E-2</v>
      </c>
      <c r="Y348" s="17">
        <v>0.14142083157683599</v>
      </c>
      <c r="Z348" s="17">
        <v>0.10031355890172999</v>
      </c>
      <c r="AA348" s="17">
        <v>9.0505329612124694E-2</v>
      </c>
      <c r="AB348" s="17">
        <v>0.11744536052136401</v>
      </c>
      <c r="AC348" s="17">
        <v>9.1606926561089694E-2</v>
      </c>
      <c r="AD348" s="17">
        <v>5.6046839897459198E-2</v>
      </c>
      <c r="AE348" s="17"/>
      <c r="AF348" s="17">
        <v>8.69983716149898E-2</v>
      </c>
      <c r="AG348" s="17">
        <v>0.112841358170999</v>
      </c>
    </row>
    <row r="349" spans="2:33" x14ac:dyDescent="0.5">
      <c r="B349" t="s">
        <v>77</v>
      </c>
      <c r="C349" s="17">
        <v>0.168184227983488</v>
      </c>
      <c r="D349" s="17">
        <v>0.16504317837131999</v>
      </c>
      <c r="E349" s="17">
        <v>0.17178521982017</v>
      </c>
      <c r="F349" s="17"/>
      <c r="G349" s="17">
        <v>0.133425624021137</v>
      </c>
      <c r="H349" s="17">
        <v>6.8737186402733103E-2</v>
      </c>
      <c r="I349" s="17">
        <v>0.16915010210369699</v>
      </c>
      <c r="J349" s="17">
        <v>0.16917248681122901</v>
      </c>
      <c r="K349" s="17">
        <v>0.18443737736685301</v>
      </c>
      <c r="L349" s="17">
        <v>0.22390207736179399</v>
      </c>
      <c r="M349" s="17"/>
      <c r="N349" s="17">
        <v>7.3815083277899707E-2</v>
      </c>
      <c r="O349" s="17">
        <v>0.28562982545500099</v>
      </c>
      <c r="P349" s="17">
        <v>0.20090486771996599</v>
      </c>
      <c r="Q349" s="17">
        <v>0.25516813479063699</v>
      </c>
      <c r="R349" s="17">
        <v>0.13986437095316701</v>
      </c>
      <c r="S349" s="17">
        <v>0</v>
      </c>
      <c r="T349" s="17">
        <v>0.140925133602534</v>
      </c>
      <c r="U349" s="17">
        <v>0.13219734036551001</v>
      </c>
      <c r="V349" s="17">
        <v>0.25050331361691802</v>
      </c>
      <c r="W349" s="17">
        <v>9.2399793806382399E-2</v>
      </c>
      <c r="X349" s="17">
        <v>0.12921518904247201</v>
      </c>
      <c r="Y349" s="17">
        <v>0.18755204993076099</v>
      </c>
      <c r="Z349" s="17">
        <v>0.178494901898824</v>
      </c>
      <c r="AA349" s="17">
        <v>0.18308206137093799</v>
      </c>
      <c r="AB349" s="17">
        <v>0.149526139221454</v>
      </c>
      <c r="AC349" s="17">
        <v>0.264621052006621</v>
      </c>
      <c r="AD349" s="17">
        <v>0.20306697388828299</v>
      </c>
      <c r="AE349" s="17"/>
      <c r="AF349" s="17">
        <v>0.13308330325881801</v>
      </c>
      <c r="AG349" s="17">
        <v>0.191314985627423</v>
      </c>
    </row>
    <row r="350" spans="2:33" x14ac:dyDescent="0.5">
      <c r="B350" t="s">
        <v>98</v>
      </c>
      <c r="C350" s="17">
        <v>0.41090598284708701</v>
      </c>
      <c r="D350" s="17">
        <v>0.44163757580839902</v>
      </c>
      <c r="E350" s="17">
        <v>0.383638326844008</v>
      </c>
      <c r="F350" s="17"/>
      <c r="G350" s="17">
        <v>0.46329332667370998</v>
      </c>
      <c r="H350" s="17">
        <v>0.53265257210385697</v>
      </c>
      <c r="I350" s="17">
        <v>0.49763979283591298</v>
      </c>
      <c r="J350" s="17">
        <v>0.37251113672049602</v>
      </c>
      <c r="K350" s="17">
        <v>0.40368030369527902</v>
      </c>
      <c r="L350" s="17">
        <v>0.29423801455396098</v>
      </c>
      <c r="M350" s="17"/>
      <c r="N350" s="17">
        <v>0.31471079555138798</v>
      </c>
      <c r="O350" s="17">
        <v>0.58018184747595503</v>
      </c>
      <c r="P350" s="17">
        <v>0.30789459423816101</v>
      </c>
      <c r="Q350" s="17">
        <v>0.37741150469996798</v>
      </c>
      <c r="R350" s="17">
        <v>0.33226955769727001</v>
      </c>
      <c r="S350" s="17">
        <v>0.123409277393771</v>
      </c>
      <c r="T350" s="17">
        <v>0.32930855703078099</v>
      </c>
      <c r="U350" s="17">
        <v>0.47394963124178302</v>
      </c>
      <c r="V350" s="17">
        <v>0.39328758756016302</v>
      </c>
      <c r="W350" s="17">
        <v>0.48082494915215801</v>
      </c>
      <c r="X350" s="17">
        <v>0.41216264943320502</v>
      </c>
      <c r="Y350" s="17">
        <v>0.41349934300033703</v>
      </c>
      <c r="Z350" s="17">
        <v>0.45268028743583599</v>
      </c>
      <c r="AA350" s="17">
        <v>0.36396383400196902</v>
      </c>
      <c r="AB350" s="17">
        <v>0.41631979119639101</v>
      </c>
      <c r="AC350" s="17">
        <v>0.26231803115781199</v>
      </c>
      <c r="AD350" s="17">
        <v>0.37745096139947898</v>
      </c>
      <c r="AE350" s="17"/>
      <c r="AF350" s="17">
        <v>0.474749883334454</v>
      </c>
      <c r="AG350" s="17">
        <v>0.36883421975821201</v>
      </c>
    </row>
    <row r="351" spans="2:33" x14ac:dyDescent="0.5">
      <c r="B351" t="s">
        <v>99</v>
      </c>
      <c r="C351" s="17">
        <v>0.177253270169865</v>
      </c>
      <c r="D351" s="17">
        <v>0.175200764084573</v>
      </c>
      <c r="E351" s="17">
        <v>0.17986716989656801</v>
      </c>
      <c r="F351" s="17"/>
      <c r="G351" s="17">
        <v>0.18232288025866</v>
      </c>
      <c r="H351" s="17">
        <v>0.16407198820954899</v>
      </c>
      <c r="I351" s="17">
        <v>0.118587890833044</v>
      </c>
      <c r="J351" s="17">
        <v>0.19177914919514999</v>
      </c>
      <c r="K351" s="17">
        <v>0.18971182772127401</v>
      </c>
      <c r="L351" s="17">
        <v>0.20677418491500901</v>
      </c>
      <c r="M351" s="17"/>
      <c r="N351" s="17">
        <v>0.27295009401483999</v>
      </c>
      <c r="O351" s="17">
        <v>0</v>
      </c>
      <c r="P351" s="17">
        <v>0.26567197759267802</v>
      </c>
      <c r="Q351" s="17">
        <v>8.7200143812992598E-2</v>
      </c>
      <c r="R351" s="17">
        <v>0.38778125252589002</v>
      </c>
      <c r="S351" s="17">
        <v>0.14079258026344399</v>
      </c>
      <c r="T351" s="17">
        <v>0.175443893497371</v>
      </c>
      <c r="U351" s="17">
        <v>0.17259589280696599</v>
      </c>
      <c r="V351" s="17">
        <v>9.3549304938473798E-2</v>
      </c>
      <c r="W351" s="17">
        <v>0.114927928892607</v>
      </c>
      <c r="X351" s="17">
        <v>0.16789549128822701</v>
      </c>
      <c r="Y351" s="17">
        <v>0.21905631533886</v>
      </c>
      <c r="Z351" s="17">
        <v>0.13734036779599401</v>
      </c>
      <c r="AA351" s="17">
        <v>0.15833081653280001</v>
      </c>
      <c r="AB351" s="17">
        <v>0.19670111119339601</v>
      </c>
      <c r="AC351" s="17">
        <v>0.26511213822225499</v>
      </c>
      <c r="AD351" s="17">
        <v>0.146170993165538</v>
      </c>
      <c r="AE351" s="17"/>
      <c r="AF351" s="17">
        <v>0.158963237024875</v>
      </c>
      <c r="AG351" s="17">
        <v>0.18930601029836</v>
      </c>
    </row>
    <row r="352" spans="2:33" x14ac:dyDescent="0.5">
      <c r="B352" t="s">
        <v>100</v>
      </c>
      <c r="C352" s="17">
        <v>0.23365271267722201</v>
      </c>
      <c r="D352" s="17">
        <v>0.26643681172382599</v>
      </c>
      <c r="E352" s="17">
        <v>0.20377115694744</v>
      </c>
      <c r="F352" s="17"/>
      <c r="G352" s="17">
        <v>0.28097044641504998</v>
      </c>
      <c r="H352" s="17">
        <v>0.36858058389430798</v>
      </c>
      <c r="I352" s="17">
        <v>0.37905190200286898</v>
      </c>
      <c r="J352" s="17">
        <v>0.180731987525346</v>
      </c>
      <c r="K352" s="17">
        <v>0.21396847597400501</v>
      </c>
      <c r="L352" s="17">
        <v>8.7463829638951898E-2</v>
      </c>
      <c r="M352" s="17"/>
      <c r="N352" s="17">
        <v>4.17607015365472E-2</v>
      </c>
      <c r="O352" s="17">
        <v>0.58018184747595503</v>
      </c>
      <c r="P352" s="17">
        <v>4.2222616645482998E-2</v>
      </c>
      <c r="Q352" s="17">
        <v>0.29021136088697502</v>
      </c>
      <c r="R352" s="17">
        <v>-5.5511694828619999E-2</v>
      </c>
      <c r="S352" s="17">
        <v>-1.7383302869673201E-2</v>
      </c>
      <c r="T352" s="17">
        <v>0.15386466353341</v>
      </c>
      <c r="U352" s="17">
        <v>0.301353738434817</v>
      </c>
      <c r="V352" s="17">
        <v>0.299738282621689</v>
      </c>
      <c r="W352" s="17">
        <v>0.36589702025955101</v>
      </c>
      <c r="X352" s="17">
        <v>0.24426715814497801</v>
      </c>
      <c r="Y352" s="17">
        <v>0.194443027661477</v>
      </c>
      <c r="Z352" s="17">
        <v>0.31533991963984198</v>
      </c>
      <c r="AA352" s="17">
        <v>0.20563301746916901</v>
      </c>
      <c r="AB352" s="17">
        <v>0.219618680002994</v>
      </c>
      <c r="AC352" s="17">
        <v>-2.7941070644427698E-3</v>
      </c>
      <c r="AD352" s="17">
        <v>0.23127996823394101</v>
      </c>
      <c r="AE352" s="17"/>
      <c r="AF352" s="17">
        <v>0.31578664630957898</v>
      </c>
      <c r="AG352" s="17">
        <v>0.17952820945985301</v>
      </c>
    </row>
    <row r="353" spans="2:33" x14ac:dyDescent="0.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row>
    <row r="354" spans="2:33" x14ac:dyDescent="0.5">
      <c r="B354" s="6" t="s">
        <v>201</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row>
    <row r="355" spans="2:33" x14ac:dyDescent="0.5">
      <c r="B355" s="24" t="s">
        <v>58</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row>
    <row r="356" spans="2:33" x14ac:dyDescent="0.5">
      <c r="B356" t="s">
        <v>93</v>
      </c>
      <c r="C356" s="17">
        <v>8.2900758858609105E-2</v>
      </c>
      <c r="D356" s="17">
        <v>7.6916650159471703E-2</v>
      </c>
      <c r="E356" s="17">
        <v>8.8841288261167606E-2</v>
      </c>
      <c r="F356" s="17"/>
      <c r="G356" s="17">
        <v>0.125430295358854</v>
      </c>
      <c r="H356" s="17">
        <v>0.18141748426306201</v>
      </c>
      <c r="I356" s="17">
        <v>8.7339874900172004E-2</v>
      </c>
      <c r="J356" s="17">
        <v>6.7664145158495906E-2</v>
      </c>
      <c r="K356" s="17">
        <v>3.9339810898539197E-2</v>
      </c>
      <c r="L356" s="17">
        <v>5.1008884750750202E-2</v>
      </c>
      <c r="M356" s="17"/>
      <c r="N356" s="17">
        <v>6.3672166107742206E-2</v>
      </c>
      <c r="O356" s="17">
        <v>0.13005996896592001</v>
      </c>
      <c r="P356" s="17">
        <v>6.92367751320066E-2</v>
      </c>
      <c r="Q356" s="17">
        <v>1.82145500930198E-2</v>
      </c>
      <c r="R356" s="17">
        <v>0</v>
      </c>
      <c r="S356" s="17">
        <v>0</v>
      </c>
      <c r="T356" s="17">
        <v>0.13231000037269999</v>
      </c>
      <c r="U356" s="17">
        <v>0.120310887039825</v>
      </c>
      <c r="V356" s="17">
        <v>2.7600765789062901E-2</v>
      </c>
      <c r="W356" s="17">
        <v>4.2427967531630299E-2</v>
      </c>
      <c r="X356" s="17">
        <v>0.19762893156768899</v>
      </c>
      <c r="Y356" s="17">
        <v>7.7544319690076899E-2</v>
      </c>
      <c r="Z356" s="17">
        <v>0.114362056267947</v>
      </c>
      <c r="AA356" s="17">
        <v>0.10838825341547501</v>
      </c>
      <c r="AB356" s="17">
        <v>7.5735991809763994E-2</v>
      </c>
      <c r="AC356" s="17">
        <v>7.9909799440546395E-2</v>
      </c>
      <c r="AD356" s="17">
        <v>5.1909501513777302E-2</v>
      </c>
      <c r="AE356" s="17"/>
      <c r="AF356" s="17">
        <v>0.10578604967573201</v>
      </c>
      <c r="AG356" s="17">
        <v>6.7819842339911701E-2</v>
      </c>
    </row>
    <row r="357" spans="2:33" x14ac:dyDescent="0.5">
      <c r="B357" t="s">
        <v>94</v>
      </c>
      <c r="C357" s="17">
        <v>0.17318530566130599</v>
      </c>
      <c r="D357" s="17">
        <v>0.184925070009547</v>
      </c>
      <c r="E357" s="17">
        <v>0.16283159652585599</v>
      </c>
      <c r="F357" s="17"/>
      <c r="G357" s="17">
        <v>0.238119186900665</v>
      </c>
      <c r="H357" s="17">
        <v>0.28930212351573298</v>
      </c>
      <c r="I357" s="17">
        <v>0.245890784773449</v>
      </c>
      <c r="J357" s="17">
        <v>0.13692673333961999</v>
      </c>
      <c r="K357" s="17">
        <v>0.12613329547527599</v>
      </c>
      <c r="L357" s="17">
        <v>9.1160999135043996E-2</v>
      </c>
      <c r="M357" s="17"/>
      <c r="N357" s="17">
        <v>0.175490057931836</v>
      </c>
      <c r="O357" s="17">
        <v>0.20196818495890101</v>
      </c>
      <c r="P357" s="17">
        <v>0.238657819106154</v>
      </c>
      <c r="Q357" s="17">
        <v>0.13402610342785301</v>
      </c>
      <c r="R357" s="17">
        <v>0.33226955769727001</v>
      </c>
      <c r="S357" s="17">
        <v>0.35584415098478001</v>
      </c>
      <c r="T357" s="17">
        <v>6.9902323322991705E-2</v>
      </c>
      <c r="U357" s="17">
        <v>0.19215051745202899</v>
      </c>
      <c r="V357" s="17">
        <v>0.23145098591472299</v>
      </c>
      <c r="W357" s="17">
        <v>0.198015884126894</v>
      </c>
      <c r="X357" s="17">
        <v>0.20615332339704401</v>
      </c>
      <c r="Y357" s="17">
        <v>0.17770553666515099</v>
      </c>
      <c r="Z357" s="17">
        <v>0.131193580485817</v>
      </c>
      <c r="AA357" s="17">
        <v>5.2794590831141103E-2</v>
      </c>
      <c r="AB357" s="17">
        <v>0.17644406644744201</v>
      </c>
      <c r="AC357" s="17">
        <v>0.15431584286460401</v>
      </c>
      <c r="AD357" s="17">
        <v>0.13646688814361199</v>
      </c>
      <c r="AE357" s="17"/>
      <c r="AF357" s="17">
        <v>0.200244238743471</v>
      </c>
      <c r="AG357" s="17">
        <v>0.155354048276025</v>
      </c>
    </row>
    <row r="358" spans="2:33" x14ac:dyDescent="0.5">
      <c r="B358" t="s">
        <v>188</v>
      </c>
      <c r="C358" s="17">
        <v>0.283544562386215</v>
      </c>
      <c r="D358" s="17">
        <v>0.28727854062478603</v>
      </c>
      <c r="E358" s="17">
        <v>0.27726344443518602</v>
      </c>
      <c r="F358" s="17"/>
      <c r="G358" s="17">
        <v>0.29928453290038098</v>
      </c>
      <c r="H358" s="17">
        <v>0.24578012779481401</v>
      </c>
      <c r="I358" s="17">
        <v>0.25656952011113698</v>
      </c>
      <c r="J358" s="17">
        <v>0.32766628624939598</v>
      </c>
      <c r="K358" s="17">
        <v>0.27367184662253202</v>
      </c>
      <c r="L358" s="17">
        <v>0.290242237376033</v>
      </c>
      <c r="M358" s="17"/>
      <c r="N358" s="17">
        <v>0.27415381845115899</v>
      </c>
      <c r="O358" s="17">
        <v>0.163466535627635</v>
      </c>
      <c r="P358" s="17">
        <v>7.6610691660761399E-2</v>
      </c>
      <c r="Q358" s="17">
        <v>0.31033386050638501</v>
      </c>
      <c r="R358" s="17">
        <v>0.14008481882367299</v>
      </c>
      <c r="S358" s="17">
        <v>0.50336326875177595</v>
      </c>
      <c r="T358" s="17">
        <v>0.26501404521086103</v>
      </c>
      <c r="U358" s="17">
        <v>0.28176894961385901</v>
      </c>
      <c r="V358" s="17">
        <v>0.32475810268531102</v>
      </c>
      <c r="W358" s="17">
        <v>0.34799354553105799</v>
      </c>
      <c r="X358" s="17">
        <v>0.291646646144885</v>
      </c>
      <c r="Y358" s="17">
        <v>0.23505518995254701</v>
      </c>
      <c r="Z358" s="17">
        <v>0.25478932021262402</v>
      </c>
      <c r="AA358" s="17">
        <v>0.24766272553902099</v>
      </c>
      <c r="AB358" s="17">
        <v>0.34543637934367</v>
      </c>
      <c r="AC358" s="17">
        <v>0.26460813820075102</v>
      </c>
      <c r="AD358" s="17">
        <v>0.32929197755291201</v>
      </c>
      <c r="AE358" s="17"/>
      <c r="AF358" s="17">
        <v>0.29591087900722701</v>
      </c>
      <c r="AG358" s="17">
        <v>0.27539542457994698</v>
      </c>
    </row>
    <row r="359" spans="2:33" x14ac:dyDescent="0.5">
      <c r="B359" t="s">
        <v>96</v>
      </c>
      <c r="C359" s="17">
        <v>9.4259841031335806E-2</v>
      </c>
      <c r="D359" s="17">
        <v>9.62937729024088E-2</v>
      </c>
      <c r="E359" s="17">
        <v>9.2714890862742094E-2</v>
      </c>
      <c r="F359" s="17"/>
      <c r="G359" s="17">
        <v>9.0866591930153798E-2</v>
      </c>
      <c r="H359" s="17">
        <v>0.127237505904403</v>
      </c>
      <c r="I359" s="17">
        <v>0.10496436970508</v>
      </c>
      <c r="J359" s="17">
        <v>0.101861951655799</v>
      </c>
      <c r="K359" s="17">
        <v>9.2891404638697203E-2</v>
      </c>
      <c r="L359" s="17">
        <v>6.3723557596073094E-2</v>
      </c>
      <c r="M359" s="17"/>
      <c r="N359" s="17">
        <v>7.64319629466821E-2</v>
      </c>
      <c r="O359" s="17">
        <v>7.6412646581752494E-2</v>
      </c>
      <c r="P359" s="17">
        <v>0.100977641859018</v>
      </c>
      <c r="Q359" s="17">
        <v>0.149285295182912</v>
      </c>
      <c r="R359" s="17">
        <v>0</v>
      </c>
      <c r="S359" s="17">
        <v>0.14079258026344399</v>
      </c>
      <c r="T359" s="17">
        <v>7.4613198204365294E-2</v>
      </c>
      <c r="U359" s="17">
        <v>0.111988102491204</v>
      </c>
      <c r="V359" s="17">
        <v>6.6582243927618204E-2</v>
      </c>
      <c r="W359" s="17">
        <v>0.17112890187142701</v>
      </c>
      <c r="X359" s="17">
        <v>0.142720302382984</v>
      </c>
      <c r="Y359" s="17">
        <v>5.9396600034338998E-2</v>
      </c>
      <c r="Z359" s="17">
        <v>9.06887466114744E-2</v>
      </c>
      <c r="AA359" s="17">
        <v>6.7825486920674902E-2</v>
      </c>
      <c r="AB359" s="17">
        <v>7.1816380037456495E-2</v>
      </c>
      <c r="AC359" s="17">
        <v>8.5766573159670595E-2</v>
      </c>
      <c r="AD359" s="17">
        <v>0.21771298263310099</v>
      </c>
      <c r="AE359" s="17"/>
      <c r="AF359" s="17">
        <v>0.111123407790193</v>
      </c>
      <c r="AG359" s="17">
        <v>8.3147111700952195E-2</v>
      </c>
    </row>
    <row r="360" spans="2:33" x14ac:dyDescent="0.5">
      <c r="B360" t="s">
        <v>97</v>
      </c>
      <c r="C360" s="17">
        <v>9.1751171334822704E-2</v>
      </c>
      <c r="D360" s="17">
        <v>9.8408887404533393E-2</v>
      </c>
      <c r="E360" s="17">
        <v>8.5854466350202399E-2</v>
      </c>
      <c r="F360" s="17"/>
      <c r="G360" s="17">
        <v>7.8327602755516298E-2</v>
      </c>
      <c r="H360" s="17">
        <v>4.38474159677361E-2</v>
      </c>
      <c r="I360" s="17">
        <v>7.9703115508082401E-2</v>
      </c>
      <c r="J360" s="17">
        <v>8.3529149135035993E-2</v>
      </c>
      <c r="K360" s="17">
        <v>0.13297793127073099</v>
      </c>
      <c r="L360" s="17">
        <v>0.111063138271359</v>
      </c>
      <c r="M360" s="17"/>
      <c r="N360" s="17">
        <v>0.131055403322514</v>
      </c>
      <c r="O360" s="17">
        <v>3.4959755304921E-2</v>
      </c>
      <c r="P360" s="17">
        <v>0.31361220452209299</v>
      </c>
      <c r="Q360" s="17">
        <v>0.108413922524027</v>
      </c>
      <c r="R360" s="17">
        <v>0.308150077923457</v>
      </c>
      <c r="S360" s="17">
        <v>0</v>
      </c>
      <c r="T360" s="17">
        <v>0</v>
      </c>
      <c r="U360" s="17">
        <v>7.2521707419704207E-2</v>
      </c>
      <c r="V360" s="17">
        <v>5.5510206561210799E-2</v>
      </c>
      <c r="W360" s="17">
        <v>0</v>
      </c>
      <c r="X360" s="17">
        <v>0</v>
      </c>
      <c r="Y360" s="17">
        <v>0.14929556375702699</v>
      </c>
      <c r="Z360" s="17">
        <v>0.127549039932666</v>
      </c>
      <c r="AA360" s="17">
        <v>0.16656355555362101</v>
      </c>
      <c r="AB360" s="17">
        <v>5.3350053562735998E-2</v>
      </c>
      <c r="AC360" s="17">
        <v>0.122686205475144</v>
      </c>
      <c r="AD360" s="17">
        <v>3.4537965540075703E-2</v>
      </c>
      <c r="AE360" s="17"/>
      <c r="AF360" s="17">
        <v>6.3746887436127803E-2</v>
      </c>
      <c r="AG360" s="17">
        <v>0.110205394661804</v>
      </c>
    </row>
    <row r="361" spans="2:33" x14ac:dyDescent="0.5">
      <c r="B361" t="s">
        <v>77</v>
      </c>
      <c r="C361" s="17">
        <v>0.27435836072771103</v>
      </c>
      <c r="D361" s="17">
        <v>0.25617707889925301</v>
      </c>
      <c r="E361" s="17">
        <v>0.29249431356484501</v>
      </c>
      <c r="F361" s="17"/>
      <c r="G361" s="17">
        <v>0.16797179015443001</v>
      </c>
      <c r="H361" s="17">
        <v>0.11241534255425099</v>
      </c>
      <c r="I361" s="17">
        <v>0.22553233500208</v>
      </c>
      <c r="J361" s="17">
        <v>0.28235173446165301</v>
      </c>
      <c r="K361" s="17">
        <v>0.33498571109422498</v>
      </c>
      <c r="L361" s="17">
        <v>0.39280118287074101</v>
      </c>
      <c r="M361" s="17"/>
      <c r="N361" s="17">
        <v>0.27919659124006702</v>
      </c>
      <c r="O361" s="17">
        <v>0.39313290856087102</v>
      </c>
      <c r="P361" s="17">
        <v>0.20090486771996599</v>
      </c>
      <c r="Q361" s="17">
        <v>0.27972626826580399</v>
      </c>
      <c r="R361" s="17">
        <v>0.2194955455556</v>
      </c>
      <c r="S361" s="17">
        <v>0</v>
      </c>
      <c r="T361" s="17">
        <v>0.45816043288908098</v>
      </c>
      <c r="U361" s="17">
        <v>0.22125983598337901</v>
      </c>
      <c r="V361" s="17">
        <v>0.29409769512207401</v>
      </c>
      <c r="W361" s="17">
        <v>0.24043370093899</v>
      </c>
      <c r="X361" s="17">
        <v>0.161850796507398</v>
      </c>
      <c r="Y361" s="17">
        <v>0.30100278990085899</v>
      </c>
      <c r="Z361" s="17">
        <v>0.28141725648947302</v>
      </c>
      <c r="AA361" s="17">
        <v>0.356765387740067</v>
      </c>
      <c r="AB361" s="17">
        <v>0.27721712879893201</v>
      </c>
      <c r="AC361" s="17">
        <v>0.29271344085928303</v>
      </c>
      <c r="AD361" s="17">
        <v>0.23008068461652201</v>
      </c>
      <c r="AE361" s="17"/>
      <c r="AF361" s="17">
        <v>0.22318853734725</v>
      </c>
      <c r="AG361" s="17">
        <v>0.30807817844135899</v>
      </c>
    </row>
    <row r="362" spans="2:33" x14ac:dyDescent="0.5">
      <c r="B362" t="s">
        <v>98</v>
      </c>
      <c r="C362" s="17">
        <v>0.256086064519916</v>
      </c>
      <c r="D362" s="17">
        <v>0.26184172016901802</v>
      </c>
      <c r="E362" s="17">
        <v>0.25167288478702399</v>
      </c>
      <c r="F362" s="17"/>
      <c r="G362" s="17">
        <v>0.363549482259519</v>
      </c>
      <c r="H362" s="17">
        <v>0.47071960777879501</v>
      </c>
      <c r="I362" s="17">
        <v>0.33323065967362098</v>
      </c>
      <c r="J362" s="17">
        <v>0.204590878498116</v>
      </c>
      <c r="K362" s="17">
        <v>0.16547310637381499</v>
      </c>
      <c r="L362" s="17">
        <v>0.14216988388579399</v>
      </c>
      <c r="M362" s="17"/>
      <c r="N362" s="17">
        <v>0.23916222403957799</v>
      </c>
      <c r="O362" s="17">
        <v>0.33202815392482099</v>
      </c>
      <c r="P362" s="17">
        <v>0.30789459423816101</v>
      </c>
      <c r="Q362" s="17">
        <v>0.15224065352087299</v>
      </c>
      <c r="R362" s="17">
        <v>0.33226955769727001</v>
      </c>
      <c r="S362" s="17">
        <v>0.35584415098478001</v>
      </c>
      <c r="T362" s="17">
        <v>0.202212323695692</v>
      </c>
      <c r="U362" s="17">
        <v>0.312461404491853</v>
      </c>
      <c r="V362" s="17">
        <v>0.25905175170378603</v>
      </c>
      <c r="W362" s="17">
        <v>0.240443851658524</v>
      </c>
      <c r="X362" s="17">
        <v>0.40378225496473302</v>
      </c>
      <c r="Y362" s="17">
        <v>0.25524985635522801</v>
      </c>
      <c r="Z362" s="17">
        <v>0.24555563675376399</v>
      </c>
      <c r="AA362" s="17">
        <v>0.161182844246616</v>
      </c>
      <c r="AB362" s="17">
        <v>0.25218005825720502</v>
      </c>
      <c r="AC362" s="17">
        <v>0.234225642305151</v>
      </c>
      <c r="AD362" s="17">
        <v>0.18837638965738901</v>
      </c>
      <c r="AE362" s="17"/>
      <c r="AF362" s="17">
        <v>0.30603028841920299</v>
      </c>
      <c r="AG362" s="17">
        <v>0.22317389061593701</v>
      </c>
    </row>
    <row r="363" spans="2:33" x14ac:dyDescent="0.5">
      <c r="B363" t="s">
        <v>99</v>
      </c>
      <c r="C363" s="17">
        <v>0.186011012366158</v>
      </c>
      <c r="D363" s="17">
        <v>0.194702660306942</v>
      </c>
      <c r="E363" s="17">
        <v>0.17856935721294501</v>
      </c>
      <c r="F363" s="17"/>
      <c r="G363" s="17">
        <v>0.16919419468567001</v>
      </c>
      <c r="H363" s="17">
        <v>0.171084921872139</v>
      </c>
      <c r="I363" s="17">
        <v>0.18466748521316201</v>
      </c>
      <c r="J363" s="17">
        <v>0.18539110079083501</v>
      </c>
      <c r="K363" s="17">
        <v>0.22586933590942801</v>
      </c>
      <c r="L363" s="17">
        <v>0.17478669586743201</v>
      </c>
      <c r="M363" s="17"/>
      <c r="N363" s="17">
        <v>0.20748736626919601</v>
      </c>
      <c r="O363" s="17">
        <v>0.11137240188667399</v>
      </c>
      <c r="P363" s="17">
        <v>0.41458984638111201</v>
      </c>
      <c r="Q363" s="17">
        <v>0.25769921770693899</v>
      </c>
      <c r="R363" s="17">
        <v>0.308150077923457</v>
      </c>
      <c r="S363" s="17">
        <v>0.14079258026344399</v>
      </c>
      <c r="T363" s="17">
        <v>7.4613198204365294E-2</v>
      </c>
      <c r="U363" s="17">
        <v>0.18450980991090801</v>
      </c>
      <c r="V363" s="17">
        <v>0.122092450488829</v>
      </c>
      <c r="W363" s="17">
        <v>0.17112890187142701</v>
      </c>
      <c r="X363" s="17">
        <v>0.142720302382984</v>
      </c>
      <c r="Y363" s="17">
        <v>0.20869216379136599</v>
      </c>
      <c r="Z363" s="17">
        <v>0.21823778654414</v>
      </c>
      <c r="AA363" s="17">
        <v>0.23438904247429601</v>
      </c>
      <c r="AB363" s="17">
        <v>0.125166433600192</v>
      </c>
      <c r="AC363" s="17">
        <v>0.20845277863481501</v>
      </c>
      <c r="AD363" s="17">
        <v>0.252250948173177</v>
      </c>
      <c r="AE363" s="17"/>
      <c r="AF363" s="17">
        <v>0.174870295226321</v>
      </c>
      <c r="AG363" s="17">
        <v>0.193352506362757</v>
      </c>
    </row>
    <row r="364" spans="2:33" x14ac:dyDescent="0.5">
      <c r="B364" t="s">
        <v>100</v>
      </c>
      <c r="C364" s="17">
        <v>7.0075052153757103E-2</v>
      </c>
      <c r="D364" s="17">
        <v>6.7139059862076106E-2</v>
      </c>
      <c r="E364" s="17">
        <v>7.3103527574079105E-2</v>
      </c>
      <c r="F364" s="17"/>
      <c r="G364" s="17">
        <v>0.19435528757384901</v>
      </c>
      <c r="H364" s="17">
        <v>0.29963468590665598</v>
      </c>
      <c r="I364" s="17">
        <v>0.148563174460459</v>
      </c>
      <c r="J364" s="17">
        <v>1.9199777707280302E-2</v>
      </c>
      <c r="K364" s="17">
        <v>-6.0396229535613001E-2</v>
      </c>
      <c r="L364" s="17">
        <v>-3.2616811981637503E-2</v>
      </c>
      <c r="M364" s="17"/>
      <c r="N364" s="17">
        <v>3.1674857770381898E-2</v>
      </c>
      <c r="O364" s="17">
        <v>0.220655752038147</v>
      </c>
      <c r="P364" s="17">
        <v>-0.10669525214295</v>
      </c>
      <c r="Q364" s="17">
        <v>-0.105458564186066</v>
      </c>
      <c r="R364" s="17">
        <v>2.4119479773812898E-2</v>
      </c>
      <c r="S364" s="17">
        <v>0.21505157072133499</v>
      </c>
      <c r="T364" s="17">
        <v>0.12759912549132699</v>
      </c>
      <c r="U364" s="17">
        <v>0.12795159458094499</v>
      </c>
      <c r="V364" s="17">
        <v>0.136959301214957</v>
      </c>
      <c r="W364" s="17">
        <v>6.9314949787096902E-2</v>
      </c>
      <c r="X364" s="17">
        <v>0.26106195258174902</v>
      </c>
      <c r="Y364" s="17">
        <v>4.6557692563862503E-2</v>
      </c>
      <c r="Z364" s="17">
        <v>2.7317850209623198E-2</v>
      </c>
      <c r="AA364" s="17">
        <v>-7.3206198227680305E-2</v>
      </c>
      <c r="AB364" s="17">
        <v>0.12701362465701299</v>
      </c>
      <c r="AC364" s="17">
        <v>2.5772863670335499E-2</v>
      </c>
      <c r="AD364" s="17">
        <v>-6.3874558515787994E-2</v>
      </c>
      <c r="AE364" s="17"/>
      <c r="AF364" s="17">
        <v>0.13115999319288199</v>
      </c>
      <c r="AG364" s="17">
        <v>2.9821384253180198E-2</v>
      </c>
    </row>
    <row r="365" spans="2:33" x14ac:dyDescent="0.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row>
    <row r="366" spans="2:33" x14ac:dyDescent="0.5">
      <c r="B366" s="6" t="s">
        <v>202</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row>
    <row r="367" spans="2:33" x14ac:dyDescent="0.5">
      <c r="B367" s="24" t="s">
        <v>58</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row>
    <row r="368" spans="2:33" x14ac:dyDescent="0.5">
      <c r="B368" t="s">
        <v>93</v>
      </c>
      <c r="C368" s="17">
        <v>0.49688471972255899</v>
      </c>
      <c r="D368" s="17">
        <v>0.48610925527383603</v>
      </c>
      <c r="E368" s="17">
        <v>0.50734929343407298</v>
      </c>
      <c r="F368" s="17"/>
      <c r="G368" s="17">
        <v>0.42265295902726602</v>
      </c>
      <c r="H368" s="17">
        <v>0.44106848425128498</v>
      </c>
      <c r="I368" s="17">
        <v>0.48571224504489902</v>
      </c>
      <c r="J368" s="17">
        <v>0.53213508278516997</v>
      </c>
      <c r="K368" s="17">
        <v>0.50949211713619003</v>
      </c>
      <c r="L368" s="17">
        <v>0.526447120195634</v>
      </c>
      <c r="M368" s="17"/>
      <c r="N368" s="17">
        <v>0.52641332032890198</v>
      </c>
      <c r="O368" s="17">
        <v>0.34898366546114901</v>
      </c>
      <c r="P368" s="17">
        <v>0.27231591164600399</v>
      </c>
      <c r="Q368" s="17">
        <v>0.46018002677967401</v>
      </c>
      <c r="R368" s="17">
        <v>0.39876859451957902</v>
      </c>
      <c r="S368" s="17">
        <v>0.70893485642443299</v>
      </c>
      <c r="T368" s="17">
        <v>0.41867374562566301</v>
      </c>
      <c r="U368" s="17">
        <v>0.46395821299775097</v>
      </c>
      <c r="V368" s="17">
        <v>0.438968210138722</v>
      </c>
      <c r="W368" s="17">
        <v>0.62686042091060501</v>
      </c>
      <c r="X368" s="17">
        <v>0.36749181089431299</v>
      </c>
      <c r="Y368" s="17">
        <v>0.54704696012468901</v>
      </c>
      <c r="Z368" s="17">
        <v>0.54296179448817306</v>
      </c>
      <c r="AA368" s="17">
        <v>0.48582919215624698</v>
      </c>
      <c r="AB368" s="17">
        <v>0.50725619473376105</v>
      </c>
      <c r="AC368" s="17">
        <v>0.49243909307713901</v>
      </c>
      <c r="AD368" s="17">
        <v>0.45632512908346001</v>
      </c>
      <c r="AE368" s="17"/>
      <c r="AF368" s="17">
        <v>0.49607750232895198</v>
      </c>
      <c r="AG368" s="17">
        <v>0.49741665869692903</v>
      </c>
    </row>
    <row r="369" spans="2:33" x14ac:dyDescent="0.5">
      <c r="B369" t="s">
        <v>94</v>
      </c>
      <c r="C369" s="17">
        <v>0.33676295793764</v>
      </c>
      <c r="D369" s="17">
        <v>0.33515851084792098</v>
      </c>
      <c r="E369" s="17">
        <v>0.33957384454737599</v>
      </c>
      <c r="F369" s="17"/>
      <c r="G369" s="17">
        <v>0.40570854613195401</v>
      </c>
      <c r="H369" s="17">
        <v>0.38145786618784799</v>
      </c>
      <c r="I369" s="17">
        <v>0.38978147098577898</v>
      </c>
      <c r="J369" s="17">
        <v>0.302929709190282</v>
      </c>
      <c r="K369" s="17">
        <v>0.34146850814155699</v>
      </c>
      <c r="L369" s="17">
        <v>0.27077827492842899</v>
      </c>
      <c r="M369" s="17"/>
      <c r="N369" s="17">
        <v>0.32621300892308602</v>
      </c>
      <c r="O369" s="17">
        <v>0.40282843421901499</v>
      </c>
      <c r="P369" s="17">
        <v>0.36103446890230001</v>
      </c>
      <c r="Q369" s="17">
        <v>0.37359770678522403</v>
      </c>
      <c r="R369" s="17">
        <v>0.12850274591553401</v>
      </c>
      <c r="S369" s="17">
        <v>0.29106514357556701</v>
      </c>
      <c r="T369" s="17">
        <v>0.31212750791709498</v>
      </c>
      <c r="U369" s="17">
        <v>0.37646953170290098</v>
      </c>
      <c r="V369" s="17">
        <v>0.28061312104331698</v>
      </c>
      <c r="W369" s="17">
        <v>0.28719592376472602</v>
      </c>
      <c r="X369" s="17">
        <v>0.42368261115935002</v>
      </c>
      <c r="Y369" s="17">
        <v>0.33967936836173701</v>
      </c>
      <c r="Z369" s="17">
        <v>0.28971028649042702</v>
      </c>
      <c r="AA369" s="17">
        <v>0.35298796359713702</v>
      </c>
      <c r="AB369" s="17">
        <v>0.380457371061936</v>
      </c>
      <c r="AC369" s="17">
        <v>0.21552871083614999</v>
      </c>
      <c r="AD369" s="17">
        <v>0.31166629314641198</v>
      </c>
      <c r="AE369" s="17"/>
      <c r="AF369" s="17">
        <v>0.36112177276799301</v>
      </c>
      <c r="AG369" s="17">
        <v>0.32071102065239898</v>
      </c>
    </row>
    <row r="370" spans="2:33" x14ac:dyDescent="0.5">
      <c r="B370" t="s">
        <v>188</v>
      </c>
      <c r="C370" s="17">
        <v>0.105810501727437</v>
      </c>
      <c r="D370" s="17">
        <v>0.100331370497907</v>
      </c>
      <c r="E370" s="17">
        <v>0.10907139991826</v>
      </c>
      <c r="F370" s="17"/>
      <c r="G370" s="17">
        <v>0.14744213378982701</v>
      </c>
      <c r="H370" s="17">
        <v>0.14261676227706299</v>
      </c>
      <c r="I370" s="17">
        <v>8.6805680288036605E-2</v>
      </c>
      <c r="J370" s="17">
        <v>9.68553288498155E-2</v>
      </c>
      <c r="K370" s="17">
        <v>6.2996196327269494E-2</v>
      </c>
      <c r="L370" s="17">
        <v>0.12088126858419</v>
      </c>
      <c r="M370" s="17"/>
      <c r="N370" s="17">
        <v>5.0970175751308598E-2</v>
      </c>
      <c r="O370" s="17">
        <v>0.14245889245766899</v>
      </c>
      <c r="P370" s="17">
        <v>0</v>
      </c>
      <c r="Q370" s="17">
        <v>0.13338863556229399</v>
      </c>
      <c r="R370" s="17">
        <v>0.26584319863974898</v>
      </c>
      <c r="S370" s="17">
        <v>0</v>
      </c>
      <c r="T370" s="17">
        <v>0.148556081165864</v>
      </c>
      <c r="U370" s="17">
        <v>8.9067177069676998E-2</v>
      </c>
      <c r="V370" s="17">
        <v>0.19049401792625301</v>
      </c>
      <c r="W370" s="17">
        <v>6.2358316247713298E-2</v>
      </c>
      <c r="X370" s="17">
        <v>0.20882557794633799</v>
      </c>
      <c r="Y370" s="17">
        <v>8.4506457577472396E-2</v>
      </c>
      <c r="Z370" s="17">
        <v>8.4456634634009306E-2</v>
      </c>
      <c r="AA370" s="17">
        <v>0.161182844246616</v>
      </c>
      <c r="AB370" s="17">
        <v>0.104515785002957</v>
      </c>
      <c r="AC370" s="17">
        <v>0.17563871335733899</v>
      </c>
      <c r="AD370" s="17">
        <v>9.8839220384485199E-2</v>
      </c>
      <c r="AE370" s="17"/>
      <c r="AF370" s="17">
        <v>9.4383233701578695E-2</v>
      </c>
      <c r="AG370" s="17">
        <v>0.113340826620919</v>
      </c>
    </row>
    <row r="371" spans="2:33" x14ac:dyDescent="0.5">
      <c r="B371" t="s">
        <v>96</v>
      </c>
      <c r="C371" s="17">
        <v>1.9457651531177501E-2</v>
      </c>
      <c r="D371" s="17">
        <v>2.19487190344979E-2</v>
      </c>
      <c r="E371" s="17">
        <v>1.7193729269512799E-2</v>
      </c>
      <c r="F371" s="17"/>
      <c r="G371" s="17">
        <v>2.4196361050954001E-2</v>
      </c>
      <c r="H371" s="17">
        <v>1.4738674968311801E-2</v>
      </c>
      <c r="I371" s="17">
        <v>1.26955245993878E-2</v>
      </c>
      <c r="J371" s="17">
        <v>1.7358734618629999E-2</v>
      </c>
      <c r="K371" s="17">
        <v>3.1204207993274301E-2</v>
      </c>
      <c r="L371" s="17">
        <v>1.9150705183912299E-2</v>
      </c>
      <c r="M371" s="17"/>
      <c r="N371" s="17">
        <v>3.7576120188898603E-2</v>
      </c>
      <c r="O371" s="17">
        <v>3.98841501928031E-2</v>
      </c>
      <c r="P371" s="17">
        <v>0.100977641859018</v>
      </c>
      <c r="Q371" s="17">
        <v>1.38191906171079E-2</v>
      </c>
      <c r="R371" s="17">
        <v>0</v>
      </c>
      <c r="S371" s="17">
        <v>0</v>
      </c>
      <c r="T371" s="17">
        <v>4.4460477359962301E-2</v>
      </c>
      <c r="U371" s="17">
        <v>3.0976848730596002E-2</v>
      </c>
      <c r="V371" s="17">
        <v>1.22873402194674E-2</v>
      </c>
      <c r="W371" s="17">
        <v>2.35853390769553E-2</v>
      </c>
      <c r="X371" s="17">
        <v>0</v>
      </c>
      <c r="Y371" s="17">
        <v>8.3047510656557508E-3</v>
      </c>
      <c r="Z371" s="17">
        <v>3.2334260820984097E-2</v>
      </c>
      <c r="AA371" s="17">
        <v>0</v>
      </c>
      <c r="AB371" s="17">
        <v>0</v>
      </c>
      <c r="AC371" s="17">
        <v>5.6659359587439902E-2</v>
      </c>
      <c r="AD371" s="17">
        <v>1.46831487044949E-2</v>
      </c>
      <c r="AE371" s="17"/>
      <c r="AF371" s="17">
        <v>2.1596686171400599E-2</v>
      </c>
      <c r="AG371" s="17">
        <v>1.8048073514556E-2</v>
      </c>
    </row>
    <row r="372" spans="2:33" x14ac:dyDescent="0.5">
      <c r="B372" t="s">
        <v>97</v>
      </c>
      <c r="C372" s="17">
        <v>1.3574195419517999E-2</v>
      </c>
      <c r="D372" s="17">
        <v>2.0277008452121499E-2</v>
      </c>
      <c r="E372" s="17">
        <v>7.3323801542357504E-3</v>
      </c>
      <c r="F372" s="17"/>
      <c r="G372" s="17">
        <v>0</v>
      </c>
      <c r="H372" s="17">
        <v>5.3047105665083201E-3</v>
      </c>
      <c r="I372" s="17">
        <v>4.9199969139150602E-3</v>
      </c>
      <c r="J372" s="17">
        <v>1.3768682032647601E-2</v>
      </c>
      <c r="K372" s="17">
        <v>3.0167060780144701E-2</v>
      </c>
      <c r="L372" s="17">
        <v>1.81975908259892E-2</v>
      </c>
      <c r="M372" s="17"/>
      <c r="N372" s="17">
        <v>0</v>
      </c>
      <c r="O372" s="17">
        <v>0</v>
      </c>
      <c r="P372" s="17">
        <v>0.26567197759267802</v>
      </c>
      <c r="Q372" s="17">
        <v>1.9014440255700302E-2</v>
      </c>
      <c r="R372" s="17">
        <v>0.127254286322705</v>
      </c>
      <c r="S372" s="17">
        <v>0</v>
      </c>
      <c r="T372" s="17">
        <v>0</v>
      </c>
      <c r="U372" s="17">
        <v>1.0425630111341899E-2</v>
      </c>
      <c r="V372" s="17">
        <v>0</v>
      </c>
      <c r="W372" s="17">
        <v>0</v>
      </c>
      <c r="X372" s="17">
        <v>0</v>
      </c>
      <c r="Y372" s="17">
        <v>0</v>
      </c>
      <c r="Z372" s="17">
        <v>3.4108051116469799E-2</v>
      </c>
      <c r="AA372" s="17">
        <v>0</v>
      </c>
      <c r="AB372" s="17">
        <v>0</v>
      </c>
      <c r="AC372" s="17">
        <v>5.9734123141932299E-2</v>
      </c>
      <c r="AD372" s="17">
        <v>1.54118582231479E-2</v>
      </c>
      <c r="AE372" s="17"/>
      <c r="AF372" s="17">
        <v>5.5968788125868403E-3</v>
      </c>
      <c r="AG372" s="17">
        <v>1.8831076214859799E-2</v>
      </c>
    </row>
    <row r="373" spans="2:33" x14ac:dyDescent="0.5">
      <c r="B373" t="s">
        <v>77</v>
      </c>
      <c r="C373" s="17">
        <v>2.75099736616683E-2</v>
      </c>
      <c r="D373" s="17">
        <v>3.6175135893717202E-2</v>
      </c>
      <c r="E373" s="17">
        <v>1.9479352676542602E-2</v>
      </c>
      <c r="F373" s="17"/>
      <c r="G373" s="17">
        <v>0</v>
      </c>
      <c r="H373" s="17">
        <v>1.48135017489838E-2</v>
      </c>
      <c r="I373" s="17">
        <v>2.0085082167982701E-2</v>
      </c>
      <c r="J373" s="17">
        <v>3.6952462523455201E-2</v>
      </c>
      <c r="K373" s="17">
        <v>2.4671909621564202E-2</v>
      </c>
      <c r="L373" s="17">
        <v>4.4545040281844903E-2</v>
      </c>
      <c r="M373" s="17"/>
      <c r="N373" s="17">
        <v>5.8827374807804998E-2</v>
      </c>
      <c r="O373" s="17">
        <v>6.5844857669363793E-2</v>
      </c>
      <c r="P373" s="17">
        <v>0</v>
      </c>
      <c r="Q373" s="17">
        <v>0</v>
      </c>
      <c r="R373" s="17">
        <v>7.9631174602432894E-2</v>
      </c>
      <c r="S373" s="17">
        <v>0</v>
      </c>
      <c r="T373" s="17">
        <v>7.6182187931415193E-2</v>
      </c>
      <c r="U373" s="17">
        <v>2.9102599387732402E-2</v>
      </c>
      <c r="V373" s="17">
        <v>7.7637310672239696E-2</v>
      </c>
      <c r="W373" s="17">
        <v>0</v>
      </c>
      <c r="X373" s="17">
        <v>0</v>
      </c>
      <c r="Y373" s="17">
        <v>2.0462462870445501E-2</v>
      </c>
      <c r="Z373" s="17">
        <v>1.64289724499358E-2</v>
      </c>
      <c r="AA373" s="17">
        <v>0</v>
      </c>
      <c r="AB373" s="17">
        <v>7.7706492013465004E-3</v>
      </c>
      <c r="AC373" s="17">
        <v>0</v>
      </c>
      <c r="AD373" s="17">
        <v>0.10307435045799999</v>
      </c>
      <c r="AE373" s="17"/>
      <c r="AF373" s="17">
        <v>2.1223926217488601E-2</v>
      </c>
      <c r="AG373" s="17">
        <v>3.16523443003369E-2</v>
      </c>
    </row>
    <row r="374" spans="2:33" x14ac:dyDescent="0.5">
      <c r="B374" t="s">
        <v>98</v>
      </c>
      <c r="C374" s="17">
        <v>0.83364767766019898</v>
      </c>
      <c r="D374" s="17">
        <v>0.821267766121757</v>
      </c>
      <c r="E374" s="17">
        <v>0.84692313798144903</v>
      </c>
      <c r="F374" s="17"/>
      <c r="G374" s="17">
        <v>0.82836150515921902</v>
      </c>
      <c r="H374" s="17">
        <v>0.82252635043913402</v>
      </c>
      <c r="I374" s="17">
        <v>0.87549371603067805</v>
      </c>
      <c r="J374" s="17">
        <v>0.83506479197545203</v>
      </c>
      <c r="K374" s="17">
        <v>0.85096062527774696</v>
      </c>
      <c r="L374" s="17">
        <v>0.79722539512406299</v>
      </c>
      <c r="M374" s="17"/>
      <c r="N374" s="17">
        <v>0.852626329251988</v>
      </c>
      <c r="O374" s="17">
        <v>0.75181209968016405</v>
      </c>
      <c r="P374" s="17">
        <v>0.63335038054830395</v>
      </c>
      <c r="Q374" s="17">
        <v>0.83377773356489704</v>
      </c>
      <c r="R374" s="17">
        <v>0.52727134043511403</v>
      </c>
      <c r="S374" s="17">
        <v>1</v>
      </c>
      <c r="T374" s="17">
        <v>0.73080125354275904</v>
      </c>
      <c r="U374" s="17">
        <v>0.84042774470065296</v>
      </c>
      <c r="V374" s="17">
        <v>0.71958133118204004</v>
      </c>
      <c r="W374" s="17">
        <v>0.91405634467533203</v>
      </c>
      <c r="X374" s="17">
        <v>0.79117442205366195</v>
      </c>
      <c r="Y374" s="17">
        <v>0.88672632848642596</v>
      </c>
      <c r="Z374" s="17">
        <v>0.83267208097860101</v>
      </c>
      <c r="AA374" s="17">
        <v>0.838817155753384</v>
      </c>
      <c r="AB374" s="17">
        <v>0.88771356579569605</v>
      </c>
      <c r="AC374" s="17">
        <v>0.70796780391328895</v>
      </c>
      <c r="AD374" s="17">
        <v>0.76799142222987204</v>
      </c>
      <c r="AE374" s="17"/>
      <c r="AF374" s="17">
        <v>0.85719927509694505</v>
      </c>
      <c r="AG374" s="17">
        <v>0.81812767934932795</v>
      </c>
    </row>
    <row r="375" spans="2:33" x14ac:dyDescent="0.5">
      <c r="B375" t="s">
        <v>99</v>
      </c>
      <c r="C375" s="17">
        <v>3.3031846950695498E-2</v>
      </c>
      <c r="D375" s="17">
        <v>4.2225727486619402E-2</v>
      </c>
      <c r="E375" s="17">
        <v>2.45261094237486E-2</v>
      </c>
      <c r="F375" s="17"/>
      <c r="G375" s="17">
        <v>2.4196361050954001E-2</v>
      </c>
      <c r="H375" s="17">
        <v>2.0043385534820098E-2</v>
      </c>
      <c r="I375" s="17">
        <v>1.7615521513302802E-2</v>
      </c>
      <c r="J375" s="17">
        <v>3.1127416651277599E-2</v>
      </c>
      <c r="K375" s="17">
        <v>6.1371268773418898E-2</v>
      </c>
      <c r="L375" s="17">
        <v>3.7348296009901499E-2</v>
      </c>
      <c r="M375" s="17"/>
      <c r="N375" s="17">
        <v>3.7576120188898603E-2</v>
      </c>
      <c r="O375" s="17">
        <v>3.98841501928031E-2</v>
      </c>
      <c r="P375" s="17">
        <v>0.366649619451696</v>
      </c>
      <c r="Q375" s="17">
        <v>3.2833630872808203E-2</v>
      </c>
      <c r="R375" s="17">
        <v>0.127254286322705</v>
      </c>
      <c r="S375" s="17">
        <v>0</v>
      </c>
      <c r="T375" s="17">
        <v>4.4460477359962301E-2</v>
      </c>
      <c r="U375" s="17">
        <v>4.1402478841937901E-2</v>
      </c>
      <c r="V375" s="17">
        <v>1.22873402194674E-2</v>
      </c>
      <c r="W375" s="17">
        <v>2.35853390769553E-2</v>
      </c>
      <c r="X375" s="17">
        <v>0</v>
      </c>
      <c r="Y375" s="17">
        <v>8.3047510656557508E-3</v>
      </c>
      <c r="Z375" s="17">
        <v>6.6442311937453896E-2</v>
      </c>
      <c r="AA375" s="17">
        <v>0</v>
      </c>
      <c r="AB375" s="17">
        <v>0</v>
      </c>
      <c r="AC375" s="17">
        <v>0.116393482729372</v>
      </c>
      <c r="AD375" s="17">
        <v>3.0095006927642901E-2</v>
      </c>
      <c r="AE375" s="17"/>
      <c r="AF375" s="17">
        <v>2.7193564983987499E-2</v>
      </c>
      <c r="AG375" s="17">
        <v>3.6879149729415799E-2</v>
      </c>
    </row>
    <row r="376" spans="2:33" x14ac:dyDescent="0.5">
      <c r="B376" t="s">
        <v>100</v>
      </c>
      <c r="C376" s="17">
        <v>0.80061583070950304</v>
      </c>
      <c r="D376" s="17">
        <v>0.77904203863513699</v>
      </c>
      <c r="E376" s="17">
        <v>0.82239702855770003</v>
      </c>
      <c r="F376" s="17"/>
      <c r="G376" s="17">
        <v>0.80416514410826501</v>
      </c>
      <c r="H376" s="17">
        <v>0.80248296490431403</v>
      </c>
      <c r="I376" s="17">
        <v>0.85787819451737501</v>
      </c>
      <c r="J376" s="17">
        <v>0.80393737532417398</v>
      </c>
      <c r="K376" s="17">
        <v>0.78958935650432804</v>
      </c>
      <c r="L376" s="17">
        <v>0.75987709911416201</v>
      </c>
      <c r="M376" s="17"/>
      <c r="N376" s="17">
        <v>0.815050209063089</v>
      </c>
      <c r="O376" s="17">
        <v>0.71192794948736104</v>
      </c>
      <c r="P376" s="17">
        <v>0.26670076109660701</v>
      </c>
      <c r="Q376" s="17">
        <v>0.80094410269208904</v>
      </c>
      <c r="R376" s="17">
        <v>0.40001705411240901</v>
      </c>
      <c r="S376" s="17">
        <v>1</v>
      </c>
      <c r="T376" s="17">
        <v>0.68634077618279599</v>
      </c>
      <c r="U376" s="17">
        <v>0.79902526585871503</v>
      </c>
      <c r="V376" s="17">
        <v>0.70729399096257195</v>
      </c>
      <c r="W376" s="17">
        <v>0.890471005598376</v>
      </c>
      <c r="X376" s="17">
        <v>0.79117442205366195</v>
      </c>
      <c r="Y376" s="17">
        <v>0.87842157742077098</v>
      </c>
      <c r="Z376" s="17">
        <v>0.76622976904114704</v>
      </c>
      <c r="AA376" s="17">
        <v>0.838817155753384</v>
      </c>
      <c r="AB376" s="17">
        <v>0.88771356579569605</v>
      </c>
      <c r="AC376" s="17">
        <v>0.59157432118391695</v>
      </c>
      <c r="AD376" s="17">
        <v>0.73789641530222905</v>
      </c>
      <c r="AE376" s="17"/>
      <c r="AF376" s="17">
        <v>0.83000571011295798</v>
      </c>
      <c r="AG376" s="17">
        <v>0.78124852961991198</v>
      </c>
    </row>
    <row r="377" spans="2:33" x14ac:dyDescent="0.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row>
    <row r="378" spans="2:33" x14ac:dyDescent="0.5">
      <c r="B378" s="6" t="s">
        <v>203</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row>
    <row r="379" spans="2:33" x14ac:dyDescent="0.5">
      <c r="B379" s="24" t="s">
        <v>58</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row>
    <row r="380" spans="2:33" x14ac:dyDescent="0.5">
      <c r="B380" t="s">
        <v>93</v>
      </c>
      <c r="C380" s="17">
        <v>0.254813953567535</v>
      </c>
      <c r="D380" s="17">
        <v>0.23880751578363801</v>
      </c>
      <c r="E380" s="17">
        <v>0.27083189299176103</v>
      </c>
      <c r="F380" s="17"/>
      <c r="G380" s="17">
        <v>0.36812343787518997</v>
      </c>
      <c r="H380" s="17">
        <v>0.303129942048385</v>
      </c>
      <c r="I380" s="17">
        <v>0.306322799074772</v>
      </c>
      <c r="J380" s="17">
        <v>0.23754435237786301</v>
      </c>
      <c r="K380" s="17">
        <v>0.21920665066709999</v>
      </c>
      <c r="L380" s="17">
        <v>0.18584778131719501</v>
      </c>
      <c r="M380" s="17"/>
      <c r="N380" s="17">
        <v>0.30007489990111502</v>
      </c>
      <c r="O380" s="17">
        <v>0.34338943339994099</v>
      </c>
      <c r="P380" s="17">
        <v>6.92367751320066E-2</v>
      </c>
      <c r="Q380" s="17">
        <v>6.3433250477445594E-2</v>
      </c>
      <c r="R380" s="17">
        <v>0.14450746878796999</v>
      </c>
      <c r="S380" s="17">
        <v>0.69155155355475995</v>
      </c>
      <c r="T380" s="17">
        <v>0.186769086766267</v>
      </c>
      <c r="U380" s="17">
        <v>0.36254874398854098</v>
      </c>
      <c r="V380" s="17">
        <v>0.185936659658787</v>
      </c>
      <c r="W380" s="17">
        <v>0.30585540737295103</v>
      </c>
      <c r="X380" s="17">
        <v>0.153832168572369</v>
      </c>
      <c r="Y380" s="17">
        <v>0.28366314805103199</v>
      </c>
      <c r="Z380" s="17">
        <v>0.242706045935452</v>
      </c>
      <c r="AA380" s="17">
        <v>0.228743700597104</v>
      </c>
      <c r="AB380" s="17">
        <v>0.21478985831827799</v>
      </c>
      <c r="AC380" s="17">
        <v>0.20624827921168101</v>
      </c>
      <c r="AD380" s="17">
        <v>0.28679583660331698</v>
      </c>
      <c r="AE380" s="17"/>
      <c r="AF380" s="17">
        <v>0.33597152088856602</v>
      </c>
      <c r="AG380" s="17">
        <v>0.20133285483868399</v>
      </c>
    </row>
    <row r="381" spans="2:33" x14ac:dyDescent="0.5">
      <c r="B381" t="s">
        <v>94</v>
      </c>
      <c r="C381" s="17">
        <v>0.31496097507658299</v>
      </c>
      <c r="D381" s="17">
        <v>0.34270344869098002</v>
      </c>
      <c r="E381" s="17">
        <v>0.28855010782868301</v>
      </c>
      <c r="F381" s="17"/>
      <c r="G381" s="17">
        <v>0.39837893502999799</v>
      </c>
      <c r="H381" s="17">
        <v>0.44974145798519899</v>
      </c>
      <c r="I381" s="17">
        <v>0.35491304687820902</v>
      </c>
      <c r="J381" s="17">
        <v>0.307365381729031</v>
      </c>
      <c r="K381" s="17">
        <v>0.285900567723888</v>
      </c>
      <c r="L381" s="17">
        <v>0.20491536978599101</v>
      </c>
      <c r="M381" s="17"/>
      <c r="N381" s="17">
        <v>0.27574363114665201</v>
      </c>
      <c r="O381" s="17">
        <v>0.18277468945215</v>
      </c>
      <c r="P381" s="17">
        <v>0.50032477940609399</v>
      </c>
      <c r="Q381" s="17">
        <v>0.343623950010087</v>
      </c>
      <c r="R381" s="17">
        <v>0.25426112573161003</v>
      </c>
      <c r="S381" s="17">
        <v>0.14079258026344399</v>
      </c>
      <c r="T381" s="17">
        <v>0.23598995109180901</v>
      </c>
      <c r="U381" s="17">
        <v>0.36263554467722298</v>
      </c>
      <c r="V381" s="17">
        <v>0.33597206373937399</v>
      </c>
      <c r="W381" s="17">
        <v>0.29852316713703703</v>
      </c>
      <c r="X381" s="17">
        <v>0.40996888349823501</v>
      </c>
      <c r="Y381" s="17">
        <v>0.29653263018579401</v>
      </c>
      <c r="Z381" s="17">
        <v>0.32343347357348301</v>
      </c>
      <c r="AA381" s="17">
        <v>0.40675614687554101</v>
      </c>
      <c r="AB381" s="17">
        <v>0.315024354258093</v>
      </c>
      <c r="AC381" s="17">
        <v>0.31396139737884099</v>
      </c>
      <c r="AD381" s="17">
        <v>0.22193447502840799</v>
      </c>
      <c r="AE381" s="17"/>
      <c r="AF381" s="17">
        <v>0.34523079657183497</v>
      </c>
      <c r="AG381" s="17">
        <v>0.295013810994045</v>
      </c>
    </row>
    <row r="382" spans="2:33" x14ac:dyDescent="0.5">
      <c r="B382" t="s">
        <v>188</v>
      </c>
      <c r="C382" s="17">
        <v>0.21509397721190501</v>
      </c>
      <c r="D382" s="17">
        <v>0.22455483605476501</v>
      </c>
      <c r="E382" s="17">
        <v>0.20474846562254201</v>
      </c>
      <c r="F382" s="17"/>
      <c r="G382" s="17">
        <v>0.13239589213959799</v>
      </c>
      <c r="H382" s="17">
        <v>0.20049304046633201</v>
      </c>
      <c r="I382" s="17">
        <v>0.20102791353454</v>
      </c>
      <c r="J382" s="17">
        <v>0.26408694916020098</v>
      </c>
      <c r="K382" s="17">
        <v>0.20301739283663101</v>
      </c>
      <c r="L382" s="17">
        <v>0.23257881738657901</v>
      </c>
      <c r="M382" s="17"/>
      <c r="N382" s="17">
        <v>0.243639255112411</v>
      </c>
      <c r="O382" s="17">
        <v>0.18414292809543401</v>
      </c>
      <c r="P382" s="17">
        <v>0.100977641859018</v>
      </c>
      <c r="Q382" s="17">
        <v>0.30949617251234302</v>
      </c>
      <c r="R382" s="17">
        <v>0.14008481882367299</v>
      </c>
      <c r="S382" s="17">
        <v>0</v>
      </c>
      <c r="T382" s="17">
        <v>0.116714603395608</v>
      </c>
      <c r="U382" s="17">
        <v>0.15555022378081301</v>
      </c>
      <c r="V382" s="17">
        <v>0.17135617742974801</v>
      </c>
      <c r="W382" s="17">
        <v>0.208492985338042</v>
      </c>
      <c r="X382" s="17">
        <v>0.288328715567086</v>
      </c>
      <c r="Y382" s="17">
        <v>0.218958986111603</v>
      </c>
      <c r="Z382" s="17">
        <v>0.212134294633055</v>
      </c>
      <c r="AA382" s="17">
        <v>0.15534881597074801</v>
      </c>
      <c r="AB382" s="17">
        <v>0.26749816972732798</v>
      </c>
      <c r="AC382" s="17">
        <v>0.22970872799658301</v>
      </c>
      <c r="AD382" s="17">
        <v>0.25989142394932002</v>
      </c>
      <c r="AE382" s="17"/>
      <c r="AF382" s="17">
        <v>0.178465468478399</v>
      </c>
      <c r="AG382" s="17">
        <v>0.239231380001695</v>
      </c>
    </row>
    <row r="383" spans="2:33" x14ac:dyDescent="0.5">
      <c r="B383" t="s">
        <v>96</v>
      </c>
      <c r="C383" s="17">
        <v>4.5855350949068403E-2</v>
      </c>
      <c r="D383" s="17">
        <v>3.5237309880367697E-2</v>
      </c>
      <c r="E383" s="17">
        <v>5.6003981227021001E-2</v>
      </c>
      <c r="F383" s="17"/>
      <c r="G383" s="17">
        <v>6.9043943946852898E-2</v>
      </c>
      <c r="H383" s="17">
        <v>2.4699367428774498E-2</v>
      </c>
      <c r="I383" s="17">
        <v>1.7206409441976499E-2</v>
      </c>
      <c r="J383" s="17">
        <v>2.9715804577701E-2</v>
      </c>
      <c r="K383" s="17">
        <v>7.7386266744647894E-2</v>
      </c>
      <c r="L383" s="17">
        <v>6.2412144579652801E-2</v>
      </c>
      <c r="M383" s="17"/>
      <c r="N383" s="17">
        <v>9.1772176992496707E-2</v>
      </c>
      <c r="O383" s="17">
        <v>7.8090473483679396E-2</v>
      </c>
      <c r="P383" s="17">
        <v>0</v>
      </c>
      <c r="Q383" s="17">
        <v>7.3055052381378299E-2</v>
      </c>
      <c r="R383" s="17">
        <v>0</v>
      </c>
      <c r="S383" s="17">
        <v>0</v>
      </c>
      <c r="T383" s="17">
        <v>0.13901125008312701</v>
      </c>
      <c r="U383" s="17">
        <v>3.1494434615905002E-2</v>
      </c>
      <c r="V383" s="17">
        <v>7.4606824870115204E-2</v>
      </c>
      <c r="W383" s="17">
        <v>0</v>
      </c>
      <c r="X383" s="17">
        <v>0</v>
      </c>
      <c r="Y383" s="17">
        <v>4.7704963521929399E-2</v>
      </c>
      <c r="Z383" s="17">
        <v>8.1266142736624494E-3</v>
      </c>
      <c r="AA383" s="17">
        <v>6.6632041680469906E-2</v>
      </c>
      <c r="AB383" s="17">
        <v>4.6270924782377897E-2</v>
      </c>
      <c r="AC383" s="17">
        <v>0</v>
      </c>
      <c r="AD383" s="17">
        <v>9.8108330392906604E-2</v>
      </c>
      <c r="AE383" s="17"/>
      <c r="AF383" s="17">
        <v>4.7126808060991697E-2</v>
      </c>
      <c r="AG383" s="17">
        <v>4.5017487942858703E-2</v>
      </c>
    </row>
    <row r="384" spans="2:33" x14ac:dyDescent="0.5">
      <c r="B384" t="s">
        <v>97</v>
      </c>
      <c r="C384" s="17">
        <v>3.88488394541582E-2</v>
      </c>
      <c r="D384" s="17">
        <v>4.1907941871959502E-2</v>
      </c>
      <c r="E384" s="17">
        <v>3.6126592382104902E-2</v>
      </c>
      <c r="F384" s="17"/>
      <c r="G384" s="17">
        <v>0</v>
      </c>
      <c r="H384" s="17">
        <v>4.79251777019374E-3</v>
      </c>
      <c r="I384" s="17">
        <v>3.7981167002840703E-2</v>
      </c>
      <c r="J384" s="17">
        <v>1.8150603652044801E-2</v>
      </c>
      <c r="K384" s="17">
        <v>5.1910971040979297E-2</v>
      </c>
      <c r="L384" s="17">
        <v>8.0624128435140496E-2</v>
      </c>
      <c r="M384" s="17"/>
      <c r="N384" s="17">
        <v>0</v>
      </c>
      <c r="O384" s="17">
        <v>0</v>
      </c>
      <c r="P384" s="17">
        <v>0.26567197759267802</v>
      </c>
      <c r="Q384" s="17">
        <v>5.7501269341862601E-2</v>
      </c>
      <c r="R384" s="17">
        <v>0.308150077923457</v>
      </c>
      <c r="S384" s="17">
        <v>0</v>
      </c>
      <c r="T384" s="17">
        <v>0.121436567129142</v>
      </c>
      <c r="U384" s="17">
        <v>2.4439325908221E-2</v>
      </c>
      <c r="V384" s="17">
        <v>0</v>
      </c>
      <c r="W384" s="17">
        <v>0</v>
      </c>
      <c r="X384" s="17">
        <v>6.9989245368280703E-2</v>
      </c>
      <c r="Y384" s="17">
        <v>4.8681388948672202E-2</v>
      </c>
      <c r="Z384" s="17">
        <v>6.6826877262203904E-2</v>
      </c>
      <c r="AA384" s="17">
        <v>0</v>
      </c>
      <c r="AB384" s="17">
        <v>1.9046645403608699E-2</v>
      </c>
      <c r="AC384" s="17">
        <v>5.7674184307008901E-2</v>
      </c>
      <c r="AD384" s="17">
        <v>0</v>
      </c>
      <c r="AE384" s="17"/>
      <c r="AF384" s="17">
        <v>1.36599350897538E-2</v>
      </c>
      <c r="AG384" s="17">
        <v>5.5447787964474103E-2</v>
      </c>
    </row>
    <row r="385" spans="2:33" x14ac:dyDescent="0.5">
      <c r="B385" t="s">
        <v>77</v>
      </c>
      <c r="C385" s="17">
        <v>0.13042690374075</v>
      </c>
      <c r="D385" s="17">
        <v>0.116788947718289</v>
      </c>
      <c r="E385" s="17">
        <v>0.14373895994788799</v>
      </c>
      <c r="F385" s="17"/>
      <c r="G385" s="17">
        <v>3.2057791008361002E-2</v>
      </c>
      <c r="H385" s="17">
        <v>1.7143674301115599E-2</v>
      </c>
      <c r="I385" s="17">
        <v>8.2548664067661995E-2</v>
      </c>
      <c r="J385" s="17">
        <v>0.14313690850315899</v>
      </c>
      <c r="K385" s="17">
        <v>0.16257815098675399</v>
      </c>
      <c r="L385" s="17">
        <v>0.23362175849544101</v>
      </c>
      <c r="M385" s="17"/>
      <c r="N385" s="17">
        <v>8.8770036847325207E-2</v>
      </c>
      <c r="O385" s="17">
        <v>0.211602475568795</v>
      </c>
      <c r="P385" s="17">
        <v>6.37888260102034E-2</v>
      </c>
      <c r="Q385" s="17">
        <v>0.15289030527688299</v>
      </c>
      <c r="R385" s="17">
        <v>0.15299650873329099</v>
      </c>
      <c r="S385" s="17">
        <v>0.16765586618179501</v>
      </c>
      <c r="T385" s="17">
        <v>0.200078541534047</v>
      </c>
      <c r="U385" s="17">
        <v>6.3331727029297596E-2</v>
      </c>
      <c r="V385" s="17">
        <v>0.232128274301976</v>
      </c>
      <c r="W385" s="17">
        <v>0.18712844015197</v>
      </c>
      <c r="X385" s="17">
        <v>7.7880986994029594E-2</v>
      </c>
      <c r="Y385" s="17">
        <v>0.10445888318097001</v>
      </c>
      <c r="Z385" s="17">
        <v>0.14677269432214299</v>
      </c>
      <c r="AA385" s="17">
        <v>0.14251929487613799</v>
      </c>
      <c r="AB385" s="17">
        <v>0.13737004751031501</v>
      </c>
      <c r="AC385" s="17">
        <v>0.19240741110588699</v>
      </c>
      <c r="AD385" s="17">
        <v>0.133269934026049</v>
      </c>
      <c r="AE385" s="17"/>
      <c r="AF385" s="17">
        <v>7.9545470910454399E-2</v>
      </c>
      <c r="AG385" s="17">
        <v>0.163956678258243</v>
      </c>
    </row>
    <row r="386" spans="2:33" x14ac:dyDescent="0.5">
      <c r="B386" t="s">
        <v>98</v>
      </c>
      <c r="C386" s="17">
        <v>0.56977492864411805</v>
      </c>
      <c r="D386" s="17">
        <v>0.58151096447461903</v>
      </c>
      <c r="E386" s="17">
        <v>0.55938200082044398</v>
      </c>
      <c r="F386" s="17"/>
      <c r="G386" s="17">
        <v>0.76650237290518797</v>
      </c>
      <c r="H386" s="17">
        <v>0.75287140003358399</v>
      </c>
      <c r="I386" s="17">
        <v>0.66123584595298102</v>
      </c>
      <c r="J386" s="17">
        <v>0.54490973410689403</v>
      </c>
      <c r="K386" s="17">
        <v>0.50510721839098804</v>
      </c>
      <c r="L386" s="17">
        <v>0.39076315110318599</v>
      </c>
      <c r="M386" s="17"/>
      <c r="N386" s="17">
        <v>0.57581853104776703</v>
      </c>
      <c r="O386" s="17">
        <v>0.52616412285209102</v>
      </c>
      <c r="P386" s="17">
        <v>0.56956155453809998</v>
      </c>
      <c r="Q386" s="17">
        <v>0.40705720048753302</v>
      </c>
      <c r="R386" s="17">
        <v>0.39876859451957902</v>
      </c>
      <c r="S386" s="17">
        <v>0.83234413381820405</v>
      </c>
      <c r="T386" s="17">
        <v>0.422759037858075</v>
      </c>
      <c r="U386" s="17">
        <v>0.72518428866576301</v>
      </c>
      <c r="V386" s="17">
        <v>0.52190872339816097</v>
      </c>
      <c r="W386" s="17">
        <v>0.604378574509988</v>
      </c>
      <c r="X386" s="17">
        <v>0.56380105207060405</v>
      </c>
      <c r="Y386" s="17">
        <v>0.580195778236826</v>
      </c>
      <c r="Z386" s="17">
        <v>0.56613951950893504</v>
      </c>
      <c r="AA386" s="17">
        <v>0.63549984747264499</v>
      </c>
      <c r="AB386" s="17">
        <v>0.52981421257637096</v>
      </c>
      <c r="AC386" s="17">
        <v>0.52020967659052197</v>
      </c>
      <c r="AD386" s="17">
        <v>0.508730311631725</v>
      </c>
      <c r="AE386" s="17"/>
      <c r="AF386" s="17">
        <v>0.68120231746040105</v>
      </c>
      <c r="AG386" s="17">
        <v>0.49634666583272902</v>
      </c>
    </row>
    <row r="387" spans="2:33" x14ac:dyDescent="0.5">
      <c r="B387" t="s">
        <v>99</v>
      </c>
      <c r="C387" s="17">
        <v>8.4704190403226604E-2</v>
      </c>
      <c r="D387" s="17">
        <v>7.7145251752327199E-2</v>
      </c>
      <c r="E387" s="17">
        <v>9.2130573609125896E-2</v>
      </c>
      <c r="F387" s="17"/>
      <c r="G387" s="17">
        <v>6.9043943946852898E-2</v>
      </c>
      <c r="H387" s="17">
        <v>2.9491885198968198E-2</v>
      </c>
      <c r="I387" s="17">
        <v>5.5187576444817199E-2</v>
      </c>
      <c r="J387" s="17">
        <v>4.7866408229745798E-2</v>
      </c>
      <c r="K387" s="17">
        <v>0.12929723778562699</v>
      </c>
      <c r="L387" s="17">
        <v>0.14303627301479299</v>
      </c>
      <c r="M387" s="17"/>
      <c r="N387" s="17">
        <v>9.1772176992496707E-2</v>
      </c>
      <c r="O387" s="17">
        <v>7.8090473483679396E-2</v>
      </c>
      <c r="P387" s="17">
        <v>0.26567197759267802</v>
      </c>
      <c r="Q387" s="17">
        <v>0.130556321723241</v>
      </c>
      <c r="R387" s="17">
        <v>0.308150077923457</v>
      </c>
      <c r="S387" s="17">
        <v>0</v>
      </c>
      <c r="T387" s="17">
        <v>0.26044781721226901</v>
      </c>
      <c r="U387" s="17">
        <v>5.5933760524125999E-2</v>
      </c>
      <c r="V387" s="17">
        <v>7.4606824870115204E-2</v>
      </c>
      <c r="W387" s="17">
        <v>0</v>
      </c>
      <c r="X387" s="17">
        <v>6.9989245368280703E-2</v>
      </c>
      <c r="Y387" s="17">
        <v>9.6386352470601594E-2</v>
      </c>
      <c r="Z387" s="17">
        <v>7.4953491535866307E-2</v>
      </c>
      <c r="AA387" s="17">
        <v>6.6632041680469906E-2</v>
      </c>
      <c r="AB387" s="17">
        <v>6.5317570185986606E-2</v>
      </c>
      <c r="AC387" s="17">
        <v>5.7674184307008901E-2</v>
      </c>
      <c r="AD387" s="17">
        <v>9.8108330392906604E-2</v>
      </c>
      <c r="AE387" s="17"/>
      <c r="AF387" s="17">
        <v>6.0786743150745497E-2</v>
      </c>
      <c r="AG387" s="17">
        <v>0.10046527590733299</v>
      </c>
    </row>
    <row r="388" spans="2:33" x14ac:dyDescent="0.5">
      <c r="B388" t="s">
        <v>100</v>
      </c>
      <c r="C388" s="17">
        <v>0.48507073824089098</v>
      </c>
      <c r="D388" s="17">
        <v>0.50436571272229203</v>
      </c>
      <c r="E388" s="17">
        <v>0.46725142721131802</v>
      </c>
      <c r="F388" s="17"/>
      <c r="G388" s="17">
        <v>0.69745842895833499</v>
      </c>
      <c r="H388" s="17">
        <v>0.72337951483461604</v>
      </c>
      <c r="I388" s="17">
        <v>0.60604826950816304</v>
      </c>
      <c r="J388" s="17">
        <v>0.497043325877149</v>
      </c>
      <c r="K388" s="17">
        <v>0.37580998060536103</v>
      </c>
      <c r="L388" s="17">
        <v>0.247726878088393</v>
      </c>
      <c r="M388" s="17"/>
      <c r="N388" s="17">
        <v>0.48404635405527002</v>
      </c>
      <c r="O388" s="17">
        <v>0.44807364936841199</v>
      </c>
      <c r="P388" s="17">
        <v>0.30388957694542201</v>
      </c>
      <c r="Q388" s="17">
        <v>0.27650087876429202</v>
      </c>
      <c r="R388" s="17">
        <v>9.0618516596122495E-2</v>
      </c>
      <c r="S388" s="17">
        <v>0.83234413381820405</v>
      </c>
      <c r="T388" s="17">
        <v>0.162311220645806</v>
      </c>
      <c r="U388" s="17">
        <v>0.66925052814163699</v>
      </c>
      <c r="V388" s="17">
        <v>0.44730189852804603</v>
      </c>
      <c r="W388" s="17">
        <v>0.604378574509988</v>
      </c>
      <c r="X388" s="17">
        <v>0.493811806702323</v>
      </c>
      <c r="Y388" s="17">
        <v>0.48380942576622399</v>
      </c>
      <c r="Z388" s="17">
        <v>0.49118602797306898</v>
      </c>
      <c r="AA388" s="17">
        <v>0.568867805792175</v>
      </c>
      <c r="AB388" s="17">
        <v>0.46449664239038402</v>
      </c>
      <c r="AC388" s="17">
        <v>0.46253549228351298</v>
      </c>
      <c r="AD388" s="17">
        <v>0.41062198123881799</v>
      </c>
      <c r="AE388" s="17"/>
      <c r="AF388" s="17">
        <v>0.62041557430965599</v>
      </c>
      <c r="AG388" s="17">
        <v>0.39588138992539601</v>
      </c>
    </row>
    <row r="389" spans="2:33" x14ac:dyDescent="0.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row>
    <row r="390" spans="2:33" x14ac:dyDescent="0.5">
      <c r="B390" s="6" t="s">
        <v>204</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row>
    <row r="391" spans="2:33" x14ac:dyDescent="0.5">
      <c r="B391" s="24" t="s">
        <v>58</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row>
    <row r="392" spans="2:33" x14ac:dyDescent="0.5">
      <c r="B392" t="s">
        <v>93</v>
      </c>
      <c r="C392" s="17">
        <v>0.20449736799790899</v>
      </c>
      <c r="D392" s="17">
        <v>0.248791384381054</v>
      </c>
      <c r="E392" s="17">
        <v>0.16211570699966699</v>
      </c>
      <c r="F392" s="17"/>
      <c r="G392" s="17">
        <v>0.297000905100124</v>
      </c>
      <c r="H392" s="17">
        <v>0.304443264144792</v>
      </c>
      <c r="I392" s="17">
        <v>0.23252393974657201</v>
      </c>
      <c r="J392" s="17">
        <v>0.21118113634086599</v>
      </c>
      <c r="K392" s="17">
        <v>0.14058337646258801</v>
      </c>
      <c r="L392" s="17">
        <v>0.13186533403169301</v>
      </c>
      <c r="M392" s="17"/>
      <c r="N392" s="17">
        <v>0.25871581109028702</v>
      </c>
      <c r="O392" s="17">
        <v>0.32232697508441099</v>
      </c>
      <c r="P392" s="17">
        <v>0.14257378646499599</v>
      </c>
      <c r="Q392" s="17">
        <v>0.15517265995410701</v>
      </c>
      <c r="R392" s="17">
        <v>0.24739482842306201</v>
      </c>
      <c r="S392" s="17">
        <v>0.14079258026344399</v>
      </c>
      <c r="T392" s="17">
        <v>0.16882270405633601</v>
      </c>
      <c r="U392" s="17">
        <v>0.23221327590556501</v>
      </c>
      <c r="V392" s="17">
        <v>0.17827397227816899</v>
      </c>
      <c r="W392" s="17">
        <v>0.23371454368325301</v>
      </c>
      <c r="X392" s="17">
        <v>0.17011971107518301</v>
      </c>
      <c r="Y392" s="17">
        <v>0.22276056322697099</v>
      </c>
      <c r="Z392" s="17">
        <v>0.19398711080999601</v>
      </c>
      <c r="AA392" s="17">
        <v>0.37002786630647999</v>
      </c>
      <c r="AB392" s="17">
        <v>0.18284000356105001</v>
      </c>
      <c r="AC392" s="17">
        <v>0.114692983327742</v>
      </c>
      <c r="AD392" s="17">
        <v>0.11919494559008401</v>
      </c>
      <c r="AE392" s="17"/>
      <c r="AF392" s="17">
        <v>0.28424941413507199</v>
      </c>
      <c r="AG392" s="17">
        <v>0.151942477627455</v>
      </c>
    </row>
    <row r="393" spans="2:33" x14ac:dyDescent="0.5">
      <c r="B393" t="s">
        <v>94</v>
      </c>
      <c r="C393" s="17">
        <v>0.221948666717772</v>
      </c>
      <c r="D393" s="17">
        <v>0.216806890911102</v>
      </c>
      <c r="E393" s="17">
        <v>0.22763669000939701</v>
      </c>
      <c r="F393" s="17"/>
      <c r="G393" s="17">
        <v>0.23879370331229199</v>
      </c>
      <c r="H393" s="17">
        <v>0.330649119192514</v>
      </c>
      <c r="I393" s="17">
        <v>0.24337000021793501</v>
      </c>
      <c r="J393" s="17">
        <v>0.245147719084199</v>
      </c>
      <c r="K393" s="17">
        <v>0.232081790742419</v>
      </c>
      <c r="L393" s="17">
        <v>0.113028818848801</v>
      </c>
      <c r="M393" s="17"/>
      <c r="N393" s="17">
        <v>0.310857840140563</v>
      </c>
      <c r="O393" s="17">
        <v>8.6063556408556396E-2</v>
      </c>
      <c r="P393" s="17">
        <v>0.38233101710489098</v>
      </c>
      <c r="Q393" s="17">
        <v>0.17523361636884399</v>
      </c>
      <c r="R393" s="17">
        <v>0.35950768661448501</v>
      </c>
      <c r="S393" s="17">
        <v>0.52350001716657502</v>
      </c>
      <c r="T393" s="17">
        <v>0.20011215502836199</v>
      </c>
      <c r="U393" s="17">
        <v>0.26403275554735101</v>
      </c>
      <c r="V393" s="17">
        <v>0.18855455089266401</v>
      </c>
      <c r="W393" s="17">
        <v>0.17118934455645099</v>
      </c>
      <c r="X393" s="17">
        <v>0.21325309813645599</v>
      </c>
      <c r="Y393" s="17">
        <v>0.196822634251551</v>
      </c>
      <c r="Z393" s="17">
        <v>0.187059120172096</v>
      </c>
      <c r="AA393" s="17">
        <v>0.14746817012496699</v>
      </c>
      <c r="AB393" s="17">
        <v>0.25345412027865899</v>
      </c>
      <c r="AC393" s="17">
        <v>0.14468404866486401</v>
      </c>
      <c r="AD393" s="17">
        <v>0.21096471855849</v>
      </c>
      <c r="AE393" s="17"/>
      <c r="AF393" s="17">
        <v>0.27044145490771698</v>
      </c>
      <c r="AG393" s="17">
        <v>0.18999295786113601</v>
      </c>
    </row>
    <row r="394" spans="2:33" x14ac:dyDescent="0.5">
      <c r="B394" t="s">
        <v>188</v>
      </c>
      <c r="C394" s="17">
        <v>0.22466361249021999</v>
      </c>
      <c r="D394" s="17">
        <v>0.24414438349136</v>
      </c>
      <c r="E394" s="17">
        <v>0.20494580133151499</v>
      </c>
      <c r="F394" s="17"/>
      <c r="G394" s="17">
        <v>0.26772422418026298</v>
      </c>
      <c r="H394" s="17">
        <v>0.21436213502374499</v>
      </c>
      <c r="I394" s="17">
        <v>0.198483110760136</v>
      </c>
      <c r="J394" s="17">
        <v>0.25441172147813701</v>
      </c>
      <c r="K394" s="17">
        <v>0.226072166597441</v>
      </c>
      <c r="L394" s="17">
        <v>0.20936867899067599</v>
      </c>
      <c r="M394" s="17"/>
      <c r="N394" s="17">
        <v>0.121788198292548</v>
      </c>
      <c r="O394" s="17">
        <v>0.24488260759772201</v>
      </c>
      <c r="P394" s="17">
        <v>6.0505350049001198E-2</v>
      </c>
      <c r="Q394" s="17">
        <v>0.30752684299491001</v>
      </c>
      <c r="R394" s="17">
        <v>8.4947407038996697E-2</v>
      </c>
      <c r="S394" s="17">
        <v>0</v>
      </c>
      <c r="T394" s="17">
        <v>0.13834393197870801</v>
      </c>
      <c r="U394" s="17">
        <v>0.20749616794492401</v>
      </c>
      <c r="V394" s="17">
        <v>0.25415989594843702</v>
      </c>
      <c r="W394" s="17">
        <v>0.31302528820372599</v>
      </c>
      <c r="X394" s="17">
        <v>0.334945691136534</v>
      </c>
      <c r="Y394" s="17">
        <v>0.21570800518661701</v>
      </c>
      <c r="Z394" s="17">
        <v>0.237253391268957</v>
      </c>
      <c r="AA394" s="17">
        <v>0.10838825341547501</v>
      </c>
      <c r="AB394" s="17">
        <v>0.24515096007543</v>
      </c>
      <c r="AC394" s="17">
        <v>0.321264023880522</v>
      </c>
      <c r="AD394" s="17">
        <v>0.219139371601064</v>
      </c>
      <c r="AE394" s="17"/>
      <c r="AF394" s="17">
        <v>0.202806448148041</v>
      </c>
      <c r="AG394" s="17">
        <v>0.23906701568111199</v>
      </c>
    </row>
    <row r="395" spans="2:33" x14ac:dyDescent="0.5">
      <c r="B395" t="s">
        <v>96</v>
      </c>
      <c r="C395" s="17">
        <v>5.23337824035945E-2</v>
      </c>
      <c r="D395" s="17">
        <v>5.9471561001433401E-2</v>
      </c>
      <c r="E395" s="17">
        <v>4.5833612557786299E-2</v>
      </c>
      <c r="F395" s="17"/>
      <c r="G395" s="17">
        <v>1.6030397719454699E-2</v>
      </c>
      <c r="H395" s="17">
        <v>2.2266314877797101E-2</v>
      </c>
      <c r="I395" s="17">
        <v>9.6061120726225302E-2</v>
      </c>
      <c r="J395" s="17">
        <v>3.67314079743754E-2</v>
      </c>
      <c r="K395" s="17">
        <v>3.9654645798007399E-2</v>
      </c>
      <c r="L395" s="17">
        <v>7.0729533668449002E-2</v>
      </c>
      <c r="M395" s="17"/>
      <c r="N395" s="17">
        <v>5.3213366138824797E-2</v>
      </c>
      <c r="O395" s="17">
        <v>3.98841501928031E-2</v>
      </c>
      <c r="P395" s="17">
        <v>0.100977641859018</v>
      </c>
      <c r="Q395" s="17">
        <v>3.8028880511400603E-2</v>
      </c>
      <c r="R395" s="17">
        <v>0</v>
      </c>
      <c r="S395" s="17">
        <v>0</v>
      </c>
      <c r="T395" s="17">
        <v>8.1223934465227798E-2</v>
      </c>
      <c r="U395" s="17">
        <v>7.6427389209807101E-2</v>
      </c>
      <c r="V395" s="17">
        <v>5.8359268814750398E-2</v>
      </c>
      <c r="W395" s="17">
        <v>0</v>
      </c>
      <c r="X395" s="17">
        <v>0.13533748079157201</v>
      </c>
      <c r="Y395" s="17">
        <v>3.2563021473769702E-2</v>
      </c>
      <c r="Z395" s="17">
        <v>2.4522626675652599E-2</v>
      </c>
      <c r="AA395" s="17">
        <v>0.15534881597074801</v>
      </c>
      <c r="AB395" s="17">
        <v>5.0552155584382197E-2</v>
      </c>
      <c r="AC395" s="17">
        <v>2.8092388852661701E-2</v>
      </c>
      <c r="AD395" s="17">
        <v>9.0820037342463994E-2</v>
      </c>
      <c r="AE395" s="17"/>
      <c r="AF395" s="17">
        <v>5.5606965892351097E-2</v>
      </c>
      <c r="AG395" s="17">
        <v>5.0176824585632898E-2</v>
      </c>
    </row>
    <row r="396" spans="2:33" x14ac:dyDescent="0.5">
      <c r="B396" t="s">
        <v>97</v>
      </c>
      <c r="C396" s="17">
        <v>6.4341614608546496E-2</v>
      </c>
      <c r="D396" s="17">
        <v>6.0779946245797398E-2</v>
      </c>
      <c r="E396" s="17">
        <v>6.7935436990682593E-2</v>
      </c>
      <c r="F396" s="17"/>
      <c r="G396" s="17">
        <v>1.6592194354528599E-2</v>
      </c>
      <c r="H396" s="17">
        <v>3.3785911208129397E-2</v>
      </c>
      <c r="I396" s="17">
        <v>2.0337368401375198E-2</v>
      </c>
      <c r="J396" s="17">
        <v>5.1667093685963297E-2</v>
      </c>
      <c r="K396" s="17">
        <v>0.102270519285883</v>
      </c>
      <c r="L396" s="17">
        <v>0.116474340901755</v>
      </c>
      <c r="M396" s="17"/>
      <c r="N396" s="17">
        <v>2.3203346515705901E-2</v>
      </c>
      <c r="O396" s="17">
        <v>0</v>
      </c>
      <c r="P396" s="17">
        <v>0.26567197759267802</v>
      </c>
      <c r="Q396" s="17">
        <v>7.3686795427296101E-2</v>
      </c>
      <c r="R396" s="17">
        <v>0.308150077923457</v>
      </c>
      <c r="S396" s="17">
        <v>0</v>
      </c>
      <c r="T396" s="17">
        <v>6.1081092814417301E-2</v>
      </c>
      <c r="U396" s="17">
        <v>4.49394789527537E-2</v>
      </c>
      <c r="V396" s="17">
        <v>4.1096221196122398E-2</v>
      </c>
      <c r="W396" s="17">
        <v>0</v>
      </c>
      <c r="X396" s="17">
        <v>6.1347850718220603E-2</v>
      </c>
      <c r="Y396" s="17">
        <v>0.102833605566336</v>
      </c>
      <c r="Z396" s="17">
        <v>6.7796539544373993E-2</v>
      </c>
      <c r="AA396" s="17">
        <v>0</v>
      </c>
      <c r="AB396" s="17">
        <v>6.0889028541153897E-2</v>
      </c>
      <c r="AC396" s="17">
        <v>6.3514537708428104E-2</v>
      </c>
      <c r="AD396" s="17">
        <v>7.7332454051590796E-2</v>
      </c>
      <c r="AE396" s="17"/>
      <c r="AF396" s="17">
        <v>3.4720945327250001E-2</v>
      </c>
      <c r="AG396" s="17">
        <v>8.3861001284853798E-2</v>
      </c>
    </row>
    <row r="397" spans="2:33" x14ac:dyDescent="0.5">
      <c r="B397" t="s">
        <v>77</v>
      </c>
      <c r="C397" s="17">
        <v>0.232214955781959</v>
      </c>
      <c r="D397" s="17">
        <v>0.17000583396925401</v>
      </c>
      <c r="E397" s="17">
        <v>0.29153275211095098</v>
      </c>
      <c r="F397" s="17"/>
      <c r="G397" s="17">
        <v>0.163858575333338</v>
      </c>
      <c r="H397" s="17">
        <v>9.4493255553022196E-2</v>
      </c>
      <c r="I397" s="17">
        <v>0.209224460147756</v>
      </c>
      <c r="J397" s="17">
        <v>0.20086092143646</v>
      </c>
      <c r="K397" s="17">
        <v>0.25933750111366199</v>
      </c>
      <c r="L397" s="17">
        <v>0.35853329355862501</v>
      </c>
      <c r="M397" s="17"/>
      <c r="N397" s="17">
        <v>0.232221437822071</v>
      </c>
      <c r="O397" s="17">
        <v>0.30684271071650698</v>
      </c>
      <c r="P397" s="17">
        <v>4.79402269294152E-2</v>
      </c>
      <c r="Q397" s="17">
        <v>0.25035120474344302</v>
      </c>
      <c r="R397" s="17">
        <v>0</v>
      </c>
      <c r="S397" s="17">
        <v>0.33570740256998</v>
      </c>
      <c r="T397" s="17">
        <v>0.35041618165694799</v>
      </c>
      <c r="U397" s="17">
        <v>0.174890932439599</v>
      </c>
      <c r="V397" s="17">
        <v>0.279556090869858</v>
      </c>
      <c r="W397" s="17">
        <v>0.28207082355656998</v>
      </c>
      <c r="X397" s="17">
        <v>8.49961681420347E-2</v>
      </c>
      <c r="Y397" s="17">
        <v>0.22931217029475601</v>
      </c>
      <c r="Z397" s="17">
        <v>0.28938121152892399</v>
      </c>
      <c r="AA397" s="17">
        <v>0.218766894182331</v>
      </c>
      <c r="AB397" s="17">
        <v>0.207113731959325</v>
      </c>
      <c r="AC397" s="17">
        <v>0.32775201756578198</v>
      </c>
      <c r="AD397" s="17">
        <v>0.28254847285630802</v>
      </c>
      <c r="AE397" s="17"/>
      <c r="AF397" s="17">
        <v>0.15217477158956899</v>
      </c>
      <c r="AG397" s="17">
        <v>0.28495972295980998</v>
      </c>
    </row>
    <row r="398" spans="2:33" x14ac:dyDescent="0.5">
      <c r="B398" t="s">
        <v>98</v>
      </c>
      <c r="C398" s="17">
        <v>0.42644603471568099</v>
      </c>
      <c r="D398" s="17">
        <v>0.46559827529215497</v>
      </c>
      <c r="E398" s="17">
        <v>0.389752397009064</v>
      </c>
      <c r="F398" s="17"/>
      <c r="G398" s="17">
        <v>0.53579460841241699</v>
      </c>
      <c r="H398" s="17">
        <v>0.635092383337307</v>
      </c>
      <c r="I398" s="17">
        <v>0.47589393996450702</v>
      </c>
      <c r="J398" s="17">
        <v>0.45632885542506502</v>
      </c>
      <c r="K398" s="17">
        <v>0.37266516720500698</v>
      </c>
      <c r="L398" s="17">
        <v>0.24489415288049399</v>
      </c>
      <c r="M398" s="17"/>
      <c r="N398" s="17">
        <v>0.56957365123085002</v>
      </c>
      <c r="O398" s="17">
        <v>0.408390531492967</v>
      </c>
      <c r="P398" s="17">
        <v>0.524904803569887</v>
      </c>
      <c r="Q398" s="17">
        <v>0.330406276322951</v>
      </c>
      <c r="R398" s="17">
        <v>0.606902515037547</v>
      </c>
      <c r="S398" s="17">
        <v>0.66429259743002</v>
      </c>
      <c r="T398" s="17">
        <v>0.36893485908469897</v>
      </c>
      <c r="U398" s="17">
        <v>0.49624603145291601</v>
      </c>
      <c r="V398" s="17">
        <v>0.36682852317083298</v>
      </c>
      <c r="W398" s="17">
        <v>0.40490388823970402</v>
      </c>
      <c r="X398" s="17">
        <v>0.38337280921163902</v>
      </c>
      <c r="Y398" s="17">
        <v>0.41958319747852102</v>
      </c>
      <c r="Z398" s="17">
        <v>0.381046230982092</v>
      </c>
      <c r="AA398" s="17">
        <v>0.51749603643144604</v>
      </c>
      <c r="AB398" s="17">
        <v>0.436294123839709</v>
      </c>
      <c r="AC398" s="17">
        <v>0.25937703199260598</v>
      </c>
      <c r="AD398" s="17">
        <v>0.33015966414857401</v>
      </c>
      <c r="AE398" s="17"/>
      <c r="AF398" s="17">
        <v>0.55469086904278897</v>
      </c>
      <c r="AG398" s="17">
        <v>0.34193543548859201</v>
      </c>
    </row>
    <row r="399" spans="2:33" x14ac:dyDescent="0.5">
      <c r="B399" t="s">
        <v>99</v>
      </c>
      <c r="C399" s="17">
        <v>0.116675397012141</v>
      </c>
      <c r="D399" s="17">
        <v>0.12025150724723099</v>
      </c>
      <c r="E399" s="17">
        <v>0.113769049548469</v>
      </c>
      <c r="F399" s="17"/>
      <c r="G399" s="17">
        <v>3.2622592073983298E-2</v>
      </c>
      <c r="H399" s="17">
        <v>5.6052226085926603E-2</v>
      </c>
      <c r="I399" s="17">
        <v>0.11639848912759999</v>
      </c>
      <c r="J399" s="17">
        <v>8.8398501660338705E-2</v>
      </c>
      <c r="K399" s="17">
        <v>0.14192516508389</v>
      </c>
      <c r="L399" s="17">
        <v>0.18720387457020499</v>
      </c>
      <c r="M399" s="17"/>
      <c r="N399" s="17">
        <v>7.6416712654530705E-2</v>
      </c>
      <c r="O399" s="17">
        <v>3.98841501928031E-2</v>
      </c>
      <c r="P399" s="17">
        <v>0.366649619451696</v>
      </c>
      <c r="Q399" s="17">
        <v>0.111715675938697</v>
      </c>
      <c r="R399" s="17">
        <v>0.308150077923457</v>
      </c>
      <c r="S399" s="17">
        <v>0</v>
      </c>
      <c r="T399" s="17">
        <v>0.142305027279645</v>
      </c>
      <c r="U399" s="17">
        <v>0.121366868162561</v>
      </c>
      <c r="V399" s="17">
        <v>9.9455490010872796E-2</v>
      </c>
      <c r="W399" s="17">
        <v>0</v>
      </c>
      <c r="X399" s="17">
        <v>0.196685331509793</v>
      </c>
      <c r="Y399" s="17">
        <v>0.13539662704010599</v>
      </c>
      <c r="Z399" s="17">
        <v>9.2319166220026602E-2</v>
      </c>
      <c r="AA399" s="17">
        <v>0.15534881597074801</v>
      </c>
      <c r="AB399" s="17">
        <v>0.111441184125536</v>
      </c>
      <c r="AC399" s="17">
        <v>9.1606926561089694E-2</v>
      </c>
      <c r="AD399" s="17">
        <v>0.168152491394055</v>
      </c>
      <c r="AE399" s="17"/>
      <c r="AF399" s="17">
        <v>9.0327911219601195E-2</v>
      </c>
      <c r="AG399" s="17">
        <v>0.13403782587048699</v>
      </c>
    </row>
    <row r="400" spans="2:33" x14ac:dyDescent="0.5">
      <c r="B400" t="s">
        <v>100</v>
      </c>
      <c r="C400" s="17">
        <v>0.30977063770354002</v>
      </c>
      <c r="D400" s="17">
        <v>0.34534676804492498</v>
      </c>
      <c r="E400" s="17">
        <v>0.275983347460596</v>
      </c>
      <c r="F400" s="17"/>
      <c r="G400" s="17">
        <v>0.503172016338433</v>
      </c>
      <c r="H400" s="17">
        <v>0.57904015725138003</v>
      </c>
      <c r="I400" s="17">
        <v>0.35949545083690698</v>
      </c>
      <c r="J400" s="17">
        <v>0.36793035376472599</v>
      </c>
      <c r="K400" s="17">
        <v>0.230740002121117</v>
      </c>
      <c r="L400" s="17">
        <v>5.7690278310289E-2</v>
      </c>
      <c r="M400" s="17"/>
      <c r="N400" s="17">
        <v>0.49315693857631898</v>
      </c>
      <c r="O400" s="17">
        <v>0.368506381300164</v>
      </c>
      <c r="P400" s="17">
        <v>0.15825518411819101</v>
      </c>
      <c r="Q400" s="17">
        <v>0.218690600384255</v>
      </c>
      <c r="R400" s="17">
        <v>0.29875243711409</v>
      </c>
      <c r="S400" s="17">
        <v>0.66429259743002</v>
      </c>
      <c r="T400" s="17">
        <v>0.226629831805054</v>
      </c>
      <c r="U400" s="17">
        <v>0.37487916329035498</v>
      </c>
      <c r="V400" s="17">
        <v>0.26737303315996003</v>
      </c>
      <c r="W400" s="17">
        <v>0.40490388823970402</v>
      </c>
      <c r="X400" s="17">
        <v>0.18668747770184599</v>
      </c>
      <c r="Y400" s="17">
        <v>0.284186570438416</v>
      </c>
      <c r="Z400" s="17">
        <v>0.288727064762066</v>
      </c>
      <c r="AA400" s="17">
        <v>0.36214722046069903</v>
      </c>
      <c r="AB400" s="17">
        <v>0.32485293971417301</v>
      </c>
      <c r="AC400" s="17">
        <v>0.16777010543151599</v>
      </c>
      <c r="AD400" s="17">
        <v>0.16200717275451901</v>
      </c>
      <c r="AE400" s="17"/>
      <c r="AF400" s="17">
        <v>0.46436295782318798</v>
      </c>
      <c r="AG400" s="17">
        <v>0.20789760961810499</v>
      </c>
    </row>
    <row r="401" spans="2:33" x14ac:dyDescent="0.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row>
    <row r="402" spans="2:33" x14ac:dyDescent="0.5">
      <c r="B402" s="6" t="s">
        <v>205</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row>
    <row r="403" spans="2:33" x14ac:dyDescent="0.5">
      <c r="B403" s="24" t="s">
        <v>58</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row>
    <row r="404" spans="2:33" x14ac:dyDescent="0.5">
      <c r="B404" t="s">
        <v>93</v>
      </c>
      <c r="C404" s="17">
        <v>0.220492121886711</v>
      </c>
      <c r="D404" s="17">
        <v>0.22907942355508101</v>
      </c>
      <c r="E404" s="17">
        <v>0.211703372707117</v>
      </c>
      <c r="F404" s="17"/>
      <c r="G404" s="17">
        <v>0.40048860737604602</v>
      </c>
      <c r="H404" s="17">
        <v>0.26322902086333799</v>
      </c>
      <c r="I404" s="17">
        <v>0.246189299420698</v>
      </c>
      <c r="J404" s="17">
        <v>0.25364407572713998</v>
      </c>
      <c r="K404" s="17">
        <v>0.195759628811319</v>
      </c>
      <c r="L404" s="17">
        <v>0.10143535481096699</v>
      </c>
      <c r="M404" s="17"/>
      <c r="N404" s="17">
        <v>0.247378577872502</v>
      </c>
      <c r="O404" s="17">
        <v>0.13162925334768899</v>
      </c>
      <c r="P404" s="17">
        <v>0.25975078852641797</v>
      </c>
      <c r="Q404" s="17">
        <v>0.122441118284785</v>
      </c>
      <c r="R404" s="17">
        <v>0.21787280291882699</v>
      </c>
      <c r="S404" s="17">
        <v>0</v>
      </c>
      <c r="T404" s="17">
        <v>0.19455063887700599</v>
      </c>
      <c r="U404" s="17">
        <v>0.23198152733084801</v>
      </c>
      <c r="V404" s="17">
        <v>0.17555287007325901</v>
      </c>
      <c r="W404" s="17">
        <v>0.32683771210956097</v>
      </c>
      <c r="X404" s="17">
        <v>0.23520462023713201</v>
      </c>
      <c r="Y404" s="17">
        <v>0.237150802003151</v>
      </c>
      <c r="Z404" s="17">
        <v>0.265778886797845</v>
      </c>
      <c r="AA404" s="17">
        <v>9.4453726500883503E-2</v>
      </c>
      <c r="AB404" s="17">
        <v>0.24094537179174799</v>
      </c>
      <c r="AC404" s="17">
        <v>0.13385519985821001</v>
      </c>
      <c r="AD404" s="17">
        <v>0.17023014350278801</v>
      </c>
      <c r="AE404" s="17"/>
      <c r="AF404" s="17">
        <v>0.23673654357499899</v>
      </c>
      <c r="AG404" s="17">
        <v>0.20978739589772399</v>
      </c>
    </row>
    <row r="405" spans="2:33" x14ac:dyDescent="0.5">
      <c r="B405" t="s">
        <v>94</v>
      </c>
      <c r="C405" s="17">
        <v>0.317372870512385</v>
      </c>
      <c r="D405" s="17">
        <v>0.32632339747181</v>
      </c>
      <c r="E405" s="17">
        <v>0.31019684476010301</v>
      </c>
      <c r="F405" s="17"/>
      <c r="G405" s="17">
        <v>0.35721016523607801</v>
      </c>
      <c r="H405" s="17">
        <v>0.39513601582076902</v>
      </c>
      <c r="I405" s="17">
        <v>0.36378485910487302</v>
      </c>
      <c r="J405" s="17">
        <v>0.292945546797788</v>
      </c>
      <c r="K405" s="17">
        <v>0.28394242425551702</v>
      </c>
      <c r="L405" s="17">
        <v>0.26692402294710998</v>
      </c>
      <c r="M405" s="17"/>
      <c r="N405" s="17">
        <v>0.262195790613934</v>
      </c>
      <c r="O405" s="17">
        <v>0.20633098698338401</v>
      </c>
      <c r="P405" s="17">
        <v>0.29698890036112502</v>
      </c>
      <c r="Q405" s="17">
        <v>0.306277823897185</v>
      </c>
      <c r="R405" s="17">
        <v>0.30939853751628599</v>
      </c>
      <c r="S405" s="17">
        <v>0.76756512640899199</v>
      </c>
      <c r="T405" s="17">
        <v>0.24230471544385601</v>
      </c>
      <c r="U405" s="17">
        <v>0.363842361222943</v>
      </c>
      <c r="V405" s="17">
        <v>0.32533509971944902</v>
      </c>
      <c r="W405" s="17">
        <v>0.328391735264287</v>
      </c>
      <c r="X405" s="17">
        <v>0.327831073386394</v>
      </c>
      <c r="Y405" s="17">
        <v>0.28897299444784003</v>
      </c>
      <c r="Z405" s="17">
        <v>0.22146664645032399</v>
      </c>
      <c r="AA405" s="17">
        <v>0.35342826768804098</v>
      </c>
      <c r="AB405" s="17">
        <v>0.32938304213564301</v>
      </c>
      <c r="AC405" s="17">
        <v>0.488040645873834</v>
      </c>
      <c r="AD405" s="17">
        <v>0.38638573627406703</v>
      </c>
      <c r="AE405" s="17"/>
      <c r="AF405" s="17">
        <v>0.33176492554607501</v>
      </c>
      <c r="AG405" s="17">
        <v>0.307888814477004</v>
      </c>
    </row>
    <row r="406" spans="2:33" x14ac:dyDescent="0.5">
      <c r="B406" t="s">
        <v>188</v>
      </c>
      <c r="C406" s="17">
        <v>0.20633375537394499</v>
      </c>
      <c r="D406" s="17">
        <v>0.20517406615509201</v>
      </c>
      <c r="E406" s="17">
        <v>0.20592771488179101</v>
      </c>
      <c r="F406" s="17"/>
      <c r="G406" s="17">
        <v>0.13430765175284001</v>
      </c>
      <c r="H406" s="17">
        <v>0.195961821826549</v>
      </c>
      <c r="I406" s="17">
        <v>0.22207949056020901</v>
      </c>
      <c r="J406" s="17">
        <v>0.22132736771331299</v>
      </c>
      <c r="K406" s="17">
        <v>0.21522530983177901</v>
      </c>
      <c r="L406" s="17">
        <v>0.20830784912477601</v>
      </c>
      <c r="M406" s="17"/>
      <c r="N406" s="17">
        <v>0.28755818834196001</v>
      </c>
      <c r="O406" s="17">
        <v>0.22234925138631101</v>
      </c>
      <c r="P406" s="17">
        <v>0.17758833351978001</v>
      </c>
      <c r="Q406" s="17">
        <v>0.17760392561813701</v>
      </c>
      <c r="R406" s="17">
        <v>0.16457858164142999</v>
      </c>
      <c r="S406" s="17">
        <v>0.23243487359100801</v>
      </c>
      <c r="T406" s="17">
        <v>0.215418085771059</v>
      </c>
      <c r="U406" s="17">
        <v>0.17635018096615901</v>
      </c>
      <c r="V406" s="17">
        <v>0.239210130365831</v>
      </c>
      <c r="W406" s="17">
        <v>0.18987804801298599</v>
      </c>
      <c r="X406" s="17">
        <v>0.291646646144885</v>
      </c>
      <c r="Y406" s="17">
        <v>0.197032736768678</v>
      </c>
      <c r="Z406" s="17">
        <v>0.15862841295435701</v>
      </c>
      <c r="AA406" s="17">
        <v>0.25766569046261101</v>
      </c>
      <c r="AB406" s="17">
        <v>0.23306464954506201</v>
      </c>
      <c r="AC406" s="17">
        <v>0.15027459430630299</v>
      </c>
      <c r="AD406" s="17">
        <v>0.21913107355693201</v>
      </c>
      <c r="AE406" s="17"/>
      <c r="AF406" s="17">
        <v>0.22788368535003301</v>
      </c>
      <c r="AG406" s="17">
        <v>0.19213281305033</v>
      </c>
    </row>
    <row r="407" spans="2:33" x14ac:dyDescent="0.5">
      <c r="B407" t="s">
        <v>96</v>
      </c>
      <c r="C407" s="17">
        <v>7.9784025368664704E-2</v>
      </c>
      <c r="D407" s="17">
        <v>7.3204271941025897E-2</v>
      </c>
      <c r="E407" s="17">
        <v>8.6271834201487693E-2</v>
      </c>
      <c r="F407" s="17"/>
      <c r="G407" s="17">
        <v>4.9454122301852498E-2</v>
      </c>
      <c r="H407" s="17">
        <v>8.1842208412512593E-2</v>
      </c>
      <c r="I407" s="17">
        <v>8.7042946387008796E-2</v>
      </c>
      <c r="J407" s="17">
        <v>9.7670550125861705E-2</v>
      </c>
      <c r="K407" s="17">
        <v>6.8834948724723705E-2</v>
      </c>
      <c r="L407" s="17">
        <v>7.71930071741396E-2</v>
      </c>
      <c r="M407" s="17"/>
      <c r="N407" s="17">
        <v>6.88643567635389E-2</v>
      </c>
      <c r="O407" s="17">
        <v>0.189518539806247</v>
      </c>
      <c r="P407" s="17">
        <v>0</v>
      </c>
      <c r="Q407" s="17">
        <v>0.11932424270580801</v>
      </c>
      <c r="R407" s="17">
        <v>0</v>
      </c>
      <c r="S407" s="17">
        <v>0</v>
      </c>
      <c r="T407" s="17">
        <v>5.7787315617899598E-2</v>
      </c>
      <c r="U407" s="17">
        <v>0.11032529025953799</v>
      </c>
      <c r="V407" s="17">
        <v>7.1832331046405906E-2</v>
      </c>
      <c r="W407" s="17">
        <v>4.2662483057062502E-2</v>
      </c>
      <c r="X407" s="17">
        <v>0.101520897236269</v>
      </c>
      <c r="Y407" s="17">
        <v>8.4665438224781606E-2</v>
      </c>
      <c r="Z407" s="17">
        <v>0.127668001089905</v>
      </c>
      <c r="AA407" s="17">
        <v>4.3544767056852098E-2</v>
      </c>
      <c r="AB407" s="17">
        <v>4.18217540964693E-2</v>
      </c>
      <c r="AC407" s="17">
        <v>0.12324866085036</v>
      </c>
      <c r="AD407" s="17">
        <v>2.346434821148E-2</v>
      </c>
      <c r="AE407" s="17"/>
      <c r="AF407" s="17">
        <v>9.09416835398483E-2</v>
      </c>
      <c r="AG407" s="17">
        <v>7.2431367595232193E-2</v>
      </c>
    </row>
    <row r="408" spans="2:33" x14ac:dyDescent="0.5">
      <c r="B408" t="s">
        <v>97</v>
      </c>
      <c r="C408" s="17">
        <v>6.5315344490676497E-2</v>
      </c>
      <c r="D408" s="17">
        <v>6.1395675933435402E-2</v>
      </c>
      <c r="E408" s="17">
        <v>6.92491237739737E-2</v>
      </c>
      <c r="F408" s="17"/>
      <c r="G408" s="17">
        <v>3.22791208999329E-2</v>
      </c>
      <c r="H408" s="17">
        <v>2.5797303832001701E-2</v>
      </c>
      <c r="I408" s="17">
        <v>2.1815878590259699E-2</v>
      </c>
      <c r="J408" s="17">
        <v>5.0364416917558899E-2</v>
      </c>
      <c r="K408" s="17">
        <v>7.1796371063411593E-2</v>
      </c>
      <c r="L408" s="17">
        <v>0.140048006678544</v>
      </c>
      <c r="M408" s="17"/>
      <c r="N408" s="17">
        <v>6.9460802808211097E-2</v>
      </c>
      <c r="O408" s="17">
        <v>6.3736709821402796E-2</v>
      </c>
      <c r="P408" s="17">
        <v>0.26567197759267802</v>
      </c>
      <c r="Q408" s="17">
        <v>3.8172657397596801E-2</v>
      </c>
      <c r="R408" s="17">
        <v>0.308150077923457</v>
      </c>
      <c r="S408" s="17">
        <v>0</v>
      </c>
      <c r="T408" s="17">
        <v>8.0017554297880794E-2</v>
      </c>
      <c r="U408" s="17">
        <v>4.8677683005358602E-2</v>
      </c>
      <c r="V408" s="17">
        <v>0</v>
      </c>
      <c r="W408" s="17">
        <v>2.1729508457075199E-2</v>
      </c>
      <c r="X408" s="17">
        <v>0</v>
      </c>
      <c r="Y408" s="17">
        <v>0.100745704214676</v>
      </c>
      <c r="Z408" s="17">
        <v>0.111592001785698</v>
      </c>
      <c r="AA408" s="17">
        <v>0</v>
      </c>
      <c r="AB408" s="17">
        <v>5.8088750672738401E-2</v>
      </c>
      <c r="AC408" s="17">
        <v>0</v>
      </c>
      <c r="AD408" s="17">
        <v>4.11802325969398E-2</v>
      </c>
      <c r="AE408" s="17"/>
      <c r="AF408" s="17">
        <v>3.9371506843739898E-2</v>
      </c>
      <c r="AG408" s="17">
        <v>8.2411777865922894E-2</v>
      </c>
    </row>
    <row r="409" spans="2:33" x14ac:dyDescent="0.5">
      <c r="B409" t="s">
        <v>77</v>
      </c>
      <c r="C409" s="17">
        <v>0.11070188236761801</v>
      </c>
      <c r="D409" s="17">
        <v>0.10482316494355599</v>
      </c>
      <c r="E409" s="17">
        <v>0.116651109675527</v>
      </c>
      <c r="F409" s="17"/>
      <c r="G409" s="17">
        <v>2.6260332433250402E-2</v>
      </c>
      <c r="H409" s="17">
        <v>3.8033629244829302E-2</v>
      </c>
      <c r="I409" s="17">
        <v>5.9087525936950998E-2</v>
      </c>
      <c r="J409" s="17">
        <v>8.4048042718338795E-2</v>
      </c>
      <c r="K409" s="17">
        <v>0.16444131731324901</v>
      </c>
      <c r="L409" s="17">
        <v>0.20609175926446399</v>
      </c>
      <c r="M409" s="17"/>
      <c r="N409" s="17">
        <v>6.4542283599854103E-2</v>
      </c>
      <c r="O409" s="17">
        <v>0.18643525865496599</v>
      </c>
      <c r="P409" s="17">
        <v>0</v>
      </c>
      <c r="Q409" s="17">
        <v>0.236180232096489</v>
      </c>
      <c r="R409" s="17">
        <v>0</v>
      </c>
      <c r="S409" s="17">
        <v>0</v>
      </c>
      <c r="T409" s="17">
        <v>0.20992168999229899</v>
      </c>
      <c r="U409" s="17">
        <v>6.8822957215154301E-2</v>
      </c>
      <c r="V409" s="17">
        <v>0.18806956879505499</v>
      </c>
      <c r="W409" s="17">
        <v>9.0500513099027305E-2</v>
      </c>
      <c r="X409" s="17">
        <v>4.3796762995319899E-2</v>
      </c>
      <c r="Y409" s="17">
        <v>9.1432324340874296E-2</v>
      </c>
      <c r="Z409" s="17">
        <v>0.11486605092186999</v>
      </c>
      <c r="AA409" s="17">
        <v>0.25090754829161299</v>
      </c>
      <c r="AB409" s="17">
        <v>9.6696431758339405E-2</v>
      </c>
      <c r="AC409" s="17">
        <v>0.10458089911129299</v>
      </c>
      <c r="AD409" s="17">
        <v>0.15960846585779401</v>
      </c>
      <c r="AE409" s="17"/>
      <c r="AF409" s="17">
        <v>7.3301655145304706E-2</v>
      </c>
      <c r="AG409" s="17">
        <v>0.13534783111378701</v>
      </c>
    </row>
    <row r="410" spans="2:33" x14ac:dyDescent="0.5">
      <c r="B410" t="s">
        <v>98</v>
      </c>
      <c r="C410" s="17">
        <v>0.53786499239909602</v>
      </c>
      <c r="D410" s="17">
        <v>0.55540282102689098</v>
      </c>
      <c r="E410" s="17">
        <v>0.52190021746722104</v>
      </c>
      <c r="F410" s="17"/>
      <c r="G410" s="17">
        <v>0.75769877261212404</v>
      </c>
      <c r="H410" s="17">
        <v>0.65836503668410695</v>
      </c>
      <c r="I410" s="17">
        <v>0.60997415852557202</v>
      </c>
      <c r="J410" s="17">
        <v>0.54658962252492804</v>
      </c>
      <c r="K410" s="17">
        <v>0.479702053066836</v>
      </c>
      <c r="L410" s="17">
        <v>0.36835937775807698</v>
      </c>
      <c r="M410" s="17"/>
      <c r="N410" s="17">
        <v>0.509574368486436</v>
      </c>
      <c r="O410" s="17">
        <v>0.33796024033107402</v>
      </c>
      <c r="P410" s="17">
        <v>0.55673968888754199</v>
      </c>
      <c r="Q410" s="17">
        <v>0.42871894218196899</v>
      </c>
      <c r="R410" s="17">
        <v>0.52727134043511403</v>
      </c>
      <c r="S410" s="17">
        <v>0.76756512640899199</v>
      </c>
      <c r="T410" s="17">
        <v>0.43685535432086198</v>
      </c>
      <c r="U410" s="17">
        <v>0.59582388855378998</v>
      </c>
      <c r="V410" s="17">
        <v>0.500887969792707</v>
      </c>
      <c r="W410" s="17">
        <v>0.65522944737384903</v>
      </c>
      <c r="X410" s="17">
        <v>0.56303569362352601</v>
      </c>
      <c r="Y410" s="17">
        <v>0.52612379645099105</v>
      </c>
      <c r="Z410" s="17">
        <v>0.48724553324816899</v>
      </c>
      <c r="AA410" s="17">
        <v>0.44788199418892399</v>
      </c>
      <c r="AB410" s="17">
        <v>0.57032841392739098</v>
      </c>
      <c r="AC410" s="17">
        <v>0.62189584573204404</v>
      </c>
      <c r="AD410" s="17">
        <v>0.556615879776855</v>
      </c>
      <c r="AE410" s="17"/>
      <c r="AF410" s="17">
        <v>0.56850146912107502</v>
      </c>
      <c r="AG410" s="17">
        <v>0.517676210374728</v>
      </c>
    </row>
    <row r="411" spans="2:33" x14ac:dyDescent="0.5">
      <c r="B411" t="s">
        <v>99</v>
      </c>
      <c r="C411" s="17">
        <v>0.14509936985934099</v>
      </c>
      <c r="D411" s="17">
        <v>0.134599947874461</v>
      </c>
      <c r="E411" s="17">
        <v>0.155520957975461</v>
      </c>
      <c r="F411" s="17"/>
      <c r="G411" s="17">
        <v>8.1733243201785294E-2</v>
      </c>
      <c r="H411" s="17">
        <v>0.107639512244514</v>
      </c>
      <c r="I411" s="17">
        <v>0.10885882497726899</v>
      </c>
      <c r="J411" s="17">
        <v>0.14803496704342101</v>
      </c>
      <c r="K411" s="17">
        <v>0.14063131978813501</v>
      </c>
      <c r="L411" s="17">
        <v>0.21724101385268299</v>
      </c>
      <c r="M411" s="17"/>
      <c r="N411" s="17">
        <v>0.13832515957175001</v>
      </c>
      <c r="O411" s="17">
        <v>0.253255249627649</v>
      </c>
      <c r="P411" s="17">
        <v>0.26567197759267802</v>
      </c>
      <c r="Q411" s="17">
        <v>0.157496900103405</v>
      </c>
      <c r="R411" s="17">
        <v>0.308150077923457</v>
      </c>
      <c r="S411" s="17">
        <v>0</v>
      </c>
      <c r="T411" s="17">
        <v>0.13780486991578</v>
      </c>
      <c r="U411" s="17">
        <v>0.15900297326489701</v>
      </c>
      <c r="V411" s="17">
        <v>7.1832331046405906E-2</v>
      </c>
      <c r="W411" s="17">
        <v>6.43919915141377E-2</v>
      </c>
      <c r="X411" s="17">
        <v>0.101520897236269</v>
      </c>
      <c r="Y411" s="17">
        <v>0.185411142439458</v>
      </c>
      <c r="Z411" s="17">
        <v>0.23926000287560301</v>
      </c>
      <c r="AA411" s="17">
        <v>4.3544767056852098E-2</v>
      </c>
      <c r="AB411" s="17">
        <v>9.9910504769207695E-2</v>
      </c>
      <c r="AC411" s="17">
        <v>0.12324866085036</v>
      </c>
      <c r="AD411" s="17">
        <v>6.4644580808419796E-2</v>
      </c>
      <c r="AE411" s="17"/>
      <c r="AF411" s="17">
        <v>0.13031319038358799</v>
      </c>
      <c r="AG411" s="17">
        <v>0.15484314546115499</v>
      </c>
    </row>
    <row r="412" spans="2:33" x14ac:dyDescent="0.5">
      <c r="B412" t="s">
        <v>100</v>
      </c>
      <c r="C412" s="17">
        <v>0.392765622539755</v>
      </c>
      <c r="D412" s="17">
        <v>0.42080287315242998</v>
      </c>
      <c r="E412" s="17">
        <v>0.36637925949175898</v>
      </c>
      <c r="F412" s="17"/>
      <c r="G412" s="17">
        <v>0.67596552941033905</v>
      </c>
      <c r="H412" s="17">
        <v>0.55072552443959299</v>
      </c>
      <c r="I412" s="17">
        <v>0.50111533354830295</v>
      </c>
      <c r="J412" s="17">
        <v>0.39855465548150698</v>
      </c>
      <c r="K412" s="17">
        <v>0.33907073327870102</v>
      </c>
      <c r="L412" s="17">
        <v>0.15111836390539299</v>
      </c>
      <c r="M412" s="17"/>
      <c r="N412" s="17">
        <v>0.37124920891468599</v>
      </c>
      <c r="O412" s="17">
        <v>8.4704990703424202E-2</v>
      </c>
      <c r="P412" s="17">
        <v>0.29106771129486397</v>
      </c>
      <c r="Q412" s="17">
        <v>0.27122204207856399</v>
      </c>
      <c r="R412" s="17">
        <v>0.21912126251165701</v>
      </c>
      <c r="S412" s="17">
        <v>0.76756512640899199</v>
      </c>
      <c r="T412" s="17">
        <v>0.29905048440508197</v>
      </c>
      <c r="U412" s="17">
        <v>0.436820915288894</v>
      </c>
      <c r="V412" s="17">
        <v>0.42905563874630098</v>
      </c>
      <c r="W412" s="17">
        <v>0.59083745585971104</v>
      </c>
      <c r="X412" s="17">
        <v>0.46151479638725701</v>
      </c>
      <c r="Y412" s="17">
        <v>0.340712654011533</v>
      </c>
      <c r="Z412" s="17">
        <v>0.24798553037256599</v>
      </c>
      <c r="AA412" s="17">
        <v>0.40433722713207199</v>
      </c>
      <c r="AB412" s="17">
        <v>0.47041790915818299</v>
      </c>
      <c r="AC412" s="17">
        <v>0.49864718488168402</v>
      </c>
      <c r="AD412" s="17">
        <v>0.491971298968435</v>
      </c>
      <c r="AE412" s="17"/>
      <c r="AF412" s="17">
        <v>0.438188278737486</v>
      </c>
      <c r="AG412" s="17">
        <v>0.36283306491357298</v>
      </c>
    </row>
    <row r="413" spans="2:33" x14ac:dyDescent="0.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row>
    <row r="414" spans="2:33" x14ac:dyDescent="0.5">
      <c r="B414" s="6" t="s">
        <v>206</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row>
    <row r="415" spans="2:33" x14ac:dyDescent="0.5">
      <c r="B415" s="24" t="s">
        <v>58</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row>
    <row r="416" spans="2:33" x14ac:dyDescent="0.5">
      <c r="B416" t="s">
        <v>93</v>
      </c>
      <c r="C416" s="17">
        <v>0.12825024413878799</v>
      </c>
      <c r="D416" s="17">
        <v>0.16112577416064</v>
      </c>
      <c r="E416" s="17">
        <v>9.7874629422887396E-2</v>
      </c>
      <c r="F416" s="17"/>
      <c r="G416" s="17">
        <v>0.17648338143300399</v>
      </c>
      <c r="H416" s="17">
        <v>0.17384508970926499</v>
      </c>
      <c r="I416" s="17">
        <v>0.181329750832875</v>
      </c>
      <c r="J416" s="17">
        <v>0.124732154844343</v>
      </c>
      <c r="K416" s="17">
        <v>8.68755402774882E-2</v>
      </c>
      <c r="L416" s="17">
        <v>7.6166404383693306E-2</v>
      </c>
      <c r="M416" s="17"/>
      <c r="N416" s="17">
        <v>0.165399707160613</v>
      </c>
      <c r="O416" s="17">
        <v>7.3166078595797296E-2</v>
      </c>
      <c r="P416" s="17">
        <v>6.92367751320066E-2</v>
      </c>
      <c r="Q416" s="17">
        <v>3.0703618818568101E-2</v>
      </c>
      <c r="R416" s="17">
        <v>0</v>
      </c>
      <c r="S416" s="17">
        <v>0.123409277393771</v>
      </c>
      <c r="T416" s="17">
        <v>0.19290702057537101</v>
      </c>
      <c r="U416" s="17">
        <v>0.1663167420536</v>
      </c>
      <c r="V416" s="17">
        <v>0.102886446419554</v>
      </c>
      <c r="W416" s="17">
        <v>0.105845880391794</v>
      </c>
      <c r="X416" s="17">
        <v>0.11576246156294601</v>
      </c>
      <c r="Y416" s="17">
        <v>0.15493999535602901</v>
      </c>
      <c r="Z416" s="17">
        <v>0.15276950382596399</v>
      </c>
      <c r="AA416" s="17">
        <v>0.17217773103654799</v>
      </c>
      <c r="AB416" s="17">
        <v>8.5495907988832304E-2</v>
      </c>
      <c r="AC416" s="17">
        <v>0.19937804572441101</v>
      </c>
      <c r="AD416" s="17">
        <v>0.105706825919993</v>
      </c>
      <c r="AE416" s="17"/>
      <c r="AF416" s="17">
        <v>0.15850322143363599</v>
      </c>
      <c r="AG416" s="17">
        <v>0.10831418002356601</v>
      </c>
    </row>
    <row r="417" spans="2:33" x14ac:dyDescent="0.5">
      <c r="B417" t="s">
        <v>94</v>
      </c>
      <c r="C417" s="17">
        <v>0.233283917211729</v>
      </c>
      <c r="D417" s="17">
        <v>0.23144016609144</v>
      </c>
      <c r="E417" s="17">
        <v>0.235918775879425</v>
      </c>
      <c r="F417" s="17"/>
      <c r="G417" s="17">
        <v>0.353548051538015</v>
      </c>
      <c r="H417" s="17">
        <v>0.31495283646891198</v>
      </c>
      <c r="I417" s="17">
        <v>0.22506796788292199</v>
      </c>
      <c r="J417" s="17">
        <v>0.24836298562331999</v>
      </c>
      <c r="K417" s="17">
        <v>0.20823840238493199</v>
      </c>
      <c r="L417" s="17">
        <v>0.15473602217260399</v>
      </c>
      <c r="M417" s="17"/>
      <c r="N417" s="17">
        <v>0.17687938001998399</v>
      </c>
      <c r="O417" s="17">
        <v>0.24734144102239899</v>
      </c>
      <c r="P417" s="17">
        <v>0.379057336777119</v>
      </c>
      <c r="Q417" s="17">
        <v>0.20030693858718901</v>
      </c>
      <c r="R417" s="17">
        <v>0.15137376609651801</v>
      </c>
      <c r="S417" s="17">
        <v>0.33570740256998</v>
      </c>
      <c r="T417" s="17">
        <v>0.219249152077025</v>
      </c>
      <c r="U417" s="17">
        <v>0.299837698176523</v>
      </c>
      <c r="V417" s="17">
        <v>0.30666168894828699</v>
      </c>
      <c r="W417" s="17">
        <v>0.253909535226438</v>
      </c>
      <c r="X417" s="17">
        <v>0.182983888487879</v>
      </c>
      <c r="Y417" s="17">
        <v>0.21735364017939199</v>
      </c>
      <c r="Z417" s="17">
        <v>0.178578224692587</v>
      </c>
      <c r="AA417" s="17">
        <v>0.26552562470807001</v>
      </c>
      <c r="AB417" s="17">
        <v>0.223285166896248</v>
      </c>
      <c r="AC417" s="17">
        <v>0.29147113562623</v>
      </c>
      <c r="AD417" s="17">
        <v>0.17806231148701199</v>
      </c>
      <c r="AE417" s="17"/>
      <c r="AF417" s="17">
        <v>0.29748697555238601</v>
      </c>
      <c r="AG417" s="17">
        <v>0.19097547678954899</v>
      </c>
    </row>
    <row r="418" spans="2:33" x14ac:dyDescent="0.5">
      <c r="B418" t="s">
        <v>188</v>
      </c>
      <c r="C418" s="17">
        <v>0.24555570538468299</v>
      </c>
      <c r="D418" s="17">
        <v>0.248031185718564</v>
      </c>
      <c r="E418" s="17">
        <v>0.241887897632417</v>
      </c>
      <c r="F418" s="17"/>
      <c r="G418" s="17">
        <v>0.19041850263600499</v>
      </c>
      <c r="H418" s="17">
        <v>0.294841566527831</v>
      </c>
      <c r="I418" s="17">
        <v>0.24169182514441201</v>
      </c>
      <c r="J418" s="17">
        <v>0.29303421256247197</v>
      </c>
      <c r="K418" s="17">
        <v>0.18287130094649201</v>
      </c>
      <c r="L418" s="17">
        <v>0.24532588678671699</v>
      </c>
      <c r="M418" s="17"/>
      <c r="N418" s="17">
        <v>0.27727614077297602</v>
      </c>
      <c r="O418" s="17">
        <v>0.115972472126652</v>
      </c>
      <c r="P418" s="17">
        <v>0.100977641859018</v>
      </c>
      <c r="Q418" s="17">
        <v>0.33695370043690698</v>
      </c>
      <c r="R418" s="17">
        <v>8.4947407038996697E-2</v>
      </c>
      <c r="S418" s="17">
        <v>0.373227453854453</v>
      </c>
      <c r="T418" s="17">
        <v>0.142826140699198</v>
      </c>
      <c r="U418" s="17">
        <v>0.22968104641057899</v>
      </c>
      <c r="V418" s="17">
        <v>0.212597232815325</v>
      </c>
      <c r="W418" s="17">
        <v>0.42578584756522397</v>
      </c>
      <c r="X418" s="17">
        <v>0.24873529820304399</v>
      </c>
      <c r="Y418" s="17">
        <v>0.23718785643674201</v>
      </c>
      <c r="Z418" s="17">
        <v>0.26383714293920602</v>
      </c>
      <c r="AA418" s="17">
        <v>0.10838825341547501</v>
      </c>
      <c r="AB418" s="17">
        <v>0.26994387867726499</v>
      </c>
      <c r="AC418" s="17">
        <v>5.4143577500493999E-2</v>
      </c>
      <c r="AD418" s="17">
        <v>0.32357053992045198</v>
      </c>
      <c r="AE418" s="17"/>
      <c r="AF418" s="17">
        <v>0.262929841773268</v>
      </c>
      <c r="AG418" s="17">
        <v>0.23410652160307799</v>
      </c>
    </row>
    <row r="419" spans="2:33" x14ac:dyDescent="0.5">
      <c r="B419" t="s">
        <v>96</v>
      </c>
      <c r="C419" s="17">
        <v>7.4746184547626701E-2</v>
      </c>
      <c r="D419" s="17">
        <v>8.26963909564392E-2</v>
      </c>
      <c r="E419" s="17">
        <v>6.7569889250092302E-2</v>
      </c>
      <c r="F419" s="17"/>
      <c r="G419" s="17">
        <v>0.113395701106799</v>
      </c>
      <c r="H419" s="17">
        <v>7.4079398147142594E-2</v>
      </c>
      <c r="I419" s="17">
        <v>7.4086419362616604E-2</v>
      </c>
      <c r="J419" s="17">
        <v>8.0247678823736901E-2</v>
      </c>
      <c r="K419" s="17">
        <v>9.6783789246698601E-2</v>
      </c>
      <c r="L419" s="17">
        <v>4.1979669750926998E-2</v>
      </c>
      <c r="M419" s="17"/>
      <c r="N419" s="17">
        <v>7.3744401811823596E-2</v>
      </c>
      <c r="O419" s="17">
        <v>0.116296796774556</v>
      </c>
      <c r="P419" s="17">
        <v>0</v>
      </c>
      <c r="Q419" s="17">
        <v>1.8387688217964101E-2</v>
      </c>
      <c r="R419" s="17">
        <v>5.51374117846768E-2</v>
      </c>
      <c r="S419" s="17">
        <v>0.16765586618179501</v>
      </c>
      <c r="T419" s="17">
        <v>4.7451405882626897E-2</v>
      </c>
      <c r="U419" s="17">
        <v>8.5239595623100906E-2</v>
      </c>
      <c r="V419" s="17">
        <v>6.5751393651807696E-2</v>
      </c>
      <c r="W419" s="17">
        <v>6.5337255532575605E-2</v>
      </c>
      <c r="X419" s="17">
        <v>0.22178226546738999</v>
      </c>
      <c r="Y419" s="17">
        <v>5.9558283810085898E-2</v>
      </c>
      <c r="Z419" s="17">
        <v>8.5076192470587605E-2</v>
      </c>
      <c r="AA419" s="17">
        <v>7.2642430443076098E-2</v>
      </c>
      <c r="AB419" s="17">
        <v>5.5584314651900897E-2</v>
      </c>
      <c r="AC419" s="17">
        <v>0.141411108027542</v>
      </c>
      <c r="AD419" s="17">
        <v>0.114251120226898</v>
      </c>
      <c r="AE419" s="17"/>
      <c r="AF419" s="17">
        <v>7.6831372274419704E-2</v>
      </c>
      <c r="AG419" s="17">
        <v>7.3372090493726796E-2</v>
      </c>
    </row>
    <row r="420" spans="2:33" x14ac:dyDescent="0.5">
      <c r="B420" t="s">
        <v>97</v>
      </c>
      <c r="C420" s="17">
        <v>8.2799105607862897E-2</v>
      </c>
      <c r="D420" s="17">
        <v>8.3002366469389702E-2</v>
      </c>
      <c r="E420" s="17">
        <v>8.2928891890845402E-2</v>
      </c>
      <c r="F420" s="17"/>
      <c r="G420" s="17">
        <v>4.3713280437962999E-2</v>
      </c>
      <c r="H420" s="17">
        <v>6.1229451582964597E-2</v>
      </c>
      <c r="I420" s="17">
        <v>8.4851033663109796E-2</v>
      </c>
      <c r="J420" s="17">
        <v>3.9926355973993702E-2</v>
      </c>
      <c r="K420" s="17">
        <v>0.10984053705398</v>
      </c>
      <c r="L420" s="17">
        <v>0.123910146156057</v>
      </c>
      <c r="M420" s="17"/>
      <c r="N420" s="17">
        <v>7.3941647681520201E-2</v>
      </c>
      <c r="O420" s="17">
        <v>0.100804612974285</v>
      </c>
      <c r="P420" s="17">
        <v>0.31361220452209299</v>
      </c>
      <c r="Q420" s="17">
        <v>0.14068910695798301</v>
      </c>
      <c r="R420" s="17">
        <v>0.20688546092513799</v>
      </c>
      <c r="S420" s="17">
        <v>0</v>
      </c>
      <c r="T420" s="17">
        <v>0.104937414726731</v>
      </c>
      <c r="U420" s="17">
        <v>7.8023241615763003E-2</v>
      </c>
      <c r="V420" s="17">
        <v>3.4104168908943702E-2</v>
      </c>
      <c r="W420" s="17">
        <v>0</v>
      </c>
      <c r="X420" s="17">
        <v>0.101520897236269</v>
      </c>
      <c r="Y420" s="17">
        <v>8.6136538245211294E-2</v>
      </c>
      <c r="Z420" s="17">
        <v>9.0102734164969403E-2</v>
      </c>
      <c r="AA420" s="17">
        <v>4.6960562555272603E-2</v>
      </c>
      <c r="AB420" s="17">
        <v>8.0637487973612101E-2</v>
      </c>
      <c r="AC420" s="17">
        <v>0.121188722015437</v>
      </c>
      <c r="AD420" s="17">
        <v>4.0949048113434701E-2</v>
      </c>
      <c r="AE420" s="17"/>
      <c r="AF420" s="17">
        <v>6.1322706843148098E-2</v>
      </c>
      <c r="AG420" s="17">
        <v>9.6951592437987996E-2</v>
      </c>
    </row>
    <row r="421" spans="2:33" x14ac:dyDescent="0.5">
      <c r="B421" t="s">
        <v>77</v>
      </c>
      <c r="C421" s="17">
        <v>0.23536484310931199</v>
      </c>
      <c r="D421" s="17">
        <v>0.19370411660352799</v>
      </c>
      <c r="E421" s="17">
        <v>0.27381991592433202</v>
      </c>
      <c r="F421" s="17"/>
      <c r="G421" s="17">
        <v>0.12244108284821401</v>
      </c>
      <c r="H421" s="17">
        <v>8.1051657563884896E-2</v>
      </c>
      <c r="I421" s="17">
        <v>0.19297300311406501</v>
      </c>
      <c r="J421" s="17">
        <v>0.21369661217213401</v>
      </c>
      <c r="K421" s="17">
        <v>0.31539043009040901</v>
      </c>
      <c r="L421" s="17">
        <v>0.357881870750002</v>
      </c>
      <c r="M421" s="17"/>
      <c r="N421" s="17">
        <v>0.232758722553083</v>
      </c>
      <c r="O421" s="17">
        <v>0.34641859850631102</v>
      </c>
      <c r="P421" s="17">
        <v>0.13711604170976299</v>
      </c>
      <c r="Q421" s="17">
        <v>0.27295894698138901</v>
      </c>
      <c r="R421" s="17">
        <v>0.50165595415467101</v>
      </c>
      <c r="S421" s="17">
        <v>0</v>
      </c>
      <c r="T421" s="17">
        <v>0.29262886603904897</v>
      </c>
      <c r="U421" s="17">
        <v>0.140901676120434</v>
      </c>
      <c r="V421" s="17">
        <v>0.27799906925608298</v>
      </c>
      <c r="W421" s="17">
        <v>0.14912148128396899</v>
      </c>
      <c r="X421" s="17">
        <v>0.12921518904247201</v>
      </c>
      <c r="Y421" s="17">
        <v>0.24482368597254001</v>
      </c>
      <c r="Z421" s="17">
        <v>0.22963620190668599</v>
      </c>
      <c r="AA421" s="17">
        <v>0.33430539784155899</v>
      </c>
      <c r="AB421" s="17">
        <v>0.28505324381214198</v>
      </c>
      <c r="AC421" s="17">
        <v>0.19240741110588699</v>
      </c>
      <c r="AD421" s="17">
        <v>0.23746015433221099</v>
      </c>
      <c r="AE421" s="17"/>
      <c r="AF421" s="17">
        <v>0.142925882123142</v>
      </c>
      <c r="AG421" s="17">
        <v>0.29628013865209202</v>
      </c>
    </row>
    <row r="422" spans="2:33" x14ac:dyDescent="0.5">
      <c r="B422" t="s">
        <v>98</v>
      </c>
      <c r="C422" s="17">
        <v>0.36153416135051603</v>
      </c>
      <c r="D422" s="17">
        <v>0.39256594025208003</v>
      </c>
      <c r="E422" s="17">
        <v>0.333793405302313</v>
      </c>
      <c r="F422" s="17"/>
      <c r="G422" s="17">
        <v>0.53003143297101896</v>
      </c>
      <c r="H422" s="17">
        <v>0.48879792617817702</v>
      </c>
      <c r="I422" s="17">
        <v>0.406397718715797</v>
      </c>
      <c r="J422" s="17">
        <v>0.37309514046766301</v>
      </c>
      <c r="K422" s="17">
        <v>0.29511394266242102</v>
      </c>
      <c r="L422" s="17">
        <v>0.230902426556297</v>
      </c>
      <c r="M422" s="17"/>
      <c r="N422" s="17">
        <v>0.34227908718059802</v>
      </c>
      <c r="O422" s="17">
        <v>0.32050751961819601</v>
      </c>
      <c r="P422" s="17">
        <v>0.44829411190912599</v>
      </c>
      <c r="Q422" s="17">
        <v>0.23101055740575699</v>
      </c>
      <c r="R422" s="17">
        <v>0.15137376609651801</v>
      </c>
      <c r="S422" s="17">
        <v>0.45911667996375199</v>
      </c>
      <c r="T422" s="17">
        <v>0.41215617265239601</v>
      </c>
      <c r="U422" s="17">
        <v>0.46615444023012298</v>
      </c>
      <c r="V422" s="17">
        <v>0.40954813536784102</v>
      </c>
      <c r="W422" s="17">
        <v>0.35975541561823199</v>
      </c>
      <c r="X422" s="17">
        <v>0.298746350050825</v>
      </c>
      <c r="Y422" s="17">
        <v>0.372293635535421</v>
      </c>
      <c r="Z422" s="17">
        <v>0.33134772851855099</v>
      </c>
      <c r="AA422" s="17">
        <v>0.437703355744617</v>
      </c>
      <c r="AB422" s="17">
        <v>0.30878107488508</v>
      </c>
      <c r="AC422" s="17">
        <v>0.49084918135064098</v>
      </c>
      <c r="AD422" s="17">
        <v>0.28376913740700499</v>
      </c>
      <c r="AE422" s="17"/>
      <c r="AF422" s="17">
        <v>0.455990196986022</v>
      </c>
      <c r="AG422" s="17">
        <v>0.29928965681311498</v>
      </c>
    </row>
    <row r="423" spans="2:33" x14ac:dyDescent="0.5">
      <c r="B423" t="s">
        <v>99</v>
      </c>
      <c r="C423" s="17">
        <v>0.15754529015548999</v>
      </c>
      <c r="D423" s="17">
        <v>0.16569875742582901</v>
      </c>
      <c r="E423" s="17">
        <v>0.15049878114093801</v>
      </c>
      <c r="F423" s="17"/>
      <c r="G423" s="17">
        <v>0.15710898154476199</v>
      </c>
      <c r="H423" s="17">
        <v>0.13530884973010701</v>
      </c>
      <c r="I423" s="17">
        <v>0.15893745302572601</v>
      </c>
      <c r="J423" s="17">
        <v>0.12017403479773101</v>
      </c>
      <c r="K423" s="17">
        <v>0.20662432630067901</v>
      </c>
      <c r="L423" s="17">
        <v>0.16588981590698401</v>
      </c>
      <c r="M423" s="17"/>
      <c r="N423" s="17">
        <v>0.14768604949334399</v>
      </c>
      <c r="O423" s="17">
        <v>0.21710140974884001</v>
      </c>
      <c r="P423" s="17">
        <v>0.31361220452209299</v>
      </c>
      <c r="Q423" s="17">
        <v>0.159076795175947</v>
      </c>
      <c r="R423" s="17">
        <v>0.262022872709814</v>
      </c>
      <c r="S423" s="17">
        <v>0.16765586618179501</v>
      </c>
      <c r="T423" s="17">
        <v>0.15238882060935699</v>
      </c>
      <c r="U423" s="17">
        <v>0.16326283723886401</v>
      </c>
      <c r="V423" s="17">
        <v>9.9855562560751399E-2</v>
      </c>
      <c r="W423" s="17">
        <v>6.5337255532575605E-2</v>
      </c>
      <c r="X423" s="17">
        <v>0.32330316270366</v>
      </c>
      <c r="Y423" s="17">
        <v>0.14569482205529699</v>
      </c>
      <c r="Z423" s="17">
        <v>0.17517892663555701</v>
      </c>
      <c r="AA423" s="17">
        <v>0.11960299299834901</v>
      </c>
      <c r="AB423" s="17">
        <v>0.13622180262551301</v>
      </c>
      <c r="AC423" s="17">
        <v>0.26259983004297899</v>
      </c>
      <c r="AD423" s="17">
        <v>0.15520016834033301</v>
      </c>
      <c r="AE423" s="17"/>
      <c r="AF423" s="17">
        <v>0.138154079117568</v>
      </c>
      <c r="AG423" s="17">
        <v>0.17032368293171499</v>
      </c>
    </row>
    <row r="424" spans="2:33" x14ac:dyDescent="0.5">
      <c r="B424" t="s">
        <v>100</v>
      </c>
      <c r="C424" s="17">
        <v>0.20398887119502701</v>
      </c>
      <c r="D424" s="17">
        <v>0.22686718282625101</v>
      </c>
      <c r="E424" s="17">
        <v>0.18329462416137501</v>
      </c>
      <c r="F424" s="17"/>
      <c r="G424" s="17">
        <v>0.37292245142625702</v>
      </c>
      <c r="H424" s="17">
        <v>0.35348907644806998</v>
      </c>
      <c r="I424" s="17">
        <v>0.24746026569007001</v>
      </c>
      <c r="J424" s="17">
        <v>0.25292110566993298</v>
      </c>
      <c r="K424" s="17">
        <v>8.8489616361742005E-2</v>
      </c>
      <c r="L424" s="17">
        <v>6.5012610649313698E-2</v>
      </c>
      <c r="M424" s="17"/>
      <c r="N424" s="17">
        <v>0.194593037687254</v>
      </c>
      <c r="O424" s="17">
        <v>0.103406109869356</v>
      </c>
      <c r="P424" s="17">
        <v>0.13468190738703301</v>
      </c>
      <c r="Q424" s="17">
        <v>7.1933762229809906E-2</v>
      </c>
      <c r="R424" s="17">
        <v>-0.11064910661329699</v>
      </c>
      <c r="S424" s="17">
        <v>0.29146081378195599</v>
      </c>
      <c r="T424" s="17">
        <v>0.25976735204303802</v>
      </c>
      <c r="U424" s="17">
        <v>0.302891602991259</v>
      </c>
      <c r="V424" s="17">
        <v>0.30969257280709001</v>
      </c>
      <c r="W424" s="17">
        <v>0.29441816008565602</v>
      </c>
      <c r="X424" s="17">
        <v>-2.45568126528353E-2</v>
      </c>
      <c r="Y424" s="17">
        <v>0.22659881348012401</v>
      </c>
      <c r="Z424" s="17">
        <v>0.15616880188299401</v>
      </c>
      <c r="AA424" s="17">
        <v>0.31810036274626902</v>
      </c>
      <c r="AB424" s="17">
        <v>0.17255927225956699</v>
      </c>
      <c r="AC424" s="17">
        <v>0.228249351307662</v>
      </c>
      <c r="AD424" s="17">
        <v>0.12856896906667201</v>
      </c>
      <c r="AE424" s="17"/>
      <c r="AF424" s="17">
        <v>0.317836117868454</v>
      </c>
      <c r="AG424" s="17">
        <v>0.12896597388139999</v>
      </c>
    </row>
    <row r="425" spans="2:33" x14ac:dyDescent="0.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row>
    <row r="426" spans="2:33" x14ac:dyDescent="0.5">
      <c r="B426" s="6" t="s">
        <v>233</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row>
    <row r="427" spans="2:33" x14ac:dyDescent="0.5">
      <c r="B427" s="24" t="s">
        <v>58</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row>
    <row r="428" spans="2:33" x14ac:dyDescent="0.5">
      <c r="B428" t="s">
        <v>229</v>
      </c>
      <c r="C428" s="17">
        <v>0.21633276597113399</v>
      </c>
      <c r="D428" s="17">
        <v>0.18660694257622501</v>
      </c>
      <c r="E428" s="17">
        <v>0.245085087614624</v>
      </c>
      <c r="F428" s="17"/>
      <c r="G428" s="17">
        <v>0.17479363490083799</v>
      </c>
      <c r="H428" s="17">
        <v>0.101480016998028</v>
      </c>
      <c r="I428" s="17">
        <v>0.12407560951053501</v>
      </c>
      <c r="J428" s="17">
        <v>0.14878267642149401</v>
      </c>
      <c r="K428" s="17">
        <v>0.281893427232698</v>
      </c>
      <c r="L428" s="17">
        <v>0.37546678351344598</v>
      </c>
      <c r="M428" s="17"/>
      <c r="N428" s="17">
        <v>0.19989481514024099</v>
      </c>
      <c r="O428" s="17">
        <v>0.14245889245766899</v>
      </c>
      <c r="P428" s="17">
        <v>0.39022289618285499</v>
      </c>
      <c r="Q428" s="17">
        <v>0.31441700712041898</v>
      </c>
      <c r="R428" s="17">
        <v>0.180895791600752</v>
      </c>
      <c r="S428" s="17">
        <v>0</v>
      </c>
      <c r="T428" s="17">
        <v>0.274884081430325</v>
      </c>
      <c r="U428" s="17">
        <v>0.13013152394962699</v>
      </c>
      <c r="V428" s="17">
        <v>0.21698341795717599</v>
      </c>
      <c r="W428" s="17">
        <v>0.188277980914102</v>
      </c>
      <c r="X428" s="17">
        <v>0.177844558896884</v>
      </c>
      <c r="Y428" s="17">
        <v>0.24475010055212801</v>
      </c>
      <c r="Z428" s="17">
        <v>0.21785252053154699</v>
      </c>
      <c r="AA428" s="17">
        <v>0.21677650683095001</v>
      </c>
      <c r="AB428" s="17">
        <v>0.246518580333423</v>
      </c>
      <c r="AC428" s="17">
        <v>0.34421041105931199</v>
      </c>
      <c r="AD428" s="17">
        <v>0.14423733159417801</v>
      </c>
      <c r="AE428" s="17"/>
      <c r="AF428" s="17">
        <v>0.120943204928526</v>
      </c>
      <c r="AG428" s="17">
        <v>0.27919244375868502</v>
      </c>
    </row>
    <row r="429" spans="2:33" x14ac:dyDescent="0.5">
      <c r="B429" t="s">
        <v>230</v>
      </c>
      <c r="C429" s="17">
        <v>0.74984688037071801</v>
      </c>
      <c r="D429" s="17">
        <v>0.78473167645914399</v>
      </c>
      <c r="E429" s="17">
        <v>0.71611896362995098</v>
      </c>
      <c r="F429" s="17"/>
      <c r="G429" s="17">
        <v>0.80730747829299199</v>
      </c>
      <c r="H429" s="17">
        <v>0.88781203749853799</v>
      </c>
      <c r="I429" s="17">
        <v>0.85428316852516295</v>
      </c>
      <c r="J429" s="17">
        <v>0.791808996449617</v>
      </c>
      <c r="K429" s="17">
        <v>0.686960910540937</v>
      </c>
      <c r="L429" s="17">
        <v>0.58170418845606098</v>
      </c>
      <c r="M429" s="17"/>
      <c r="N429" s="17">
        <v>0.75396527139415603</v>
      </c>
      <c r="O429" s="17">
        <v>0.74420218637198399</v>
      </c>
      <c r="P429" s="17">
        <v>0.60977710381714501</v>
      </c>
      <c r="Q429" s="17">
        <v>0.68558299287958102</v>
      </c>
      <c r="R429" s="17">
        <v>0.81910420839924802</v>
      </c>
      <c r="S429" s="17">
        <v>1</v>
      </c>
      <c r="T429" s="17">
        <v>0.62870155712025699</v>
      </c>
      <c r="U429" s="17">
        <v>0.86437260591008902</v>
      </c>
      <c r="V429" s="17">
        <v>0.75111160889853301</v>
      </c>
      <c r="W429" s="17">
        <v>0.81172201908589803</v>
      </c>
      <c r="X429" s="17">
        <v>0.75511046904031698</v>
      </c>
      <c r="Y429" s="17">
        <v>0.69696666634549098</v>
      </c>
      <c r="Z429" s="17">
        <v>0.74516860690160602</v>
      </c>
      <c r="AA429" s="17">
        <v>0.70852968521358695</v>
      </c>
      <c r="AB429" s="17">
        <v>0.73454363247717203</v>
      </c>
      <c r="AC429" s="17">
        <v>0.65578958894068795</v>
      </c>
      <c r="AD429" s="17">
        <v>0.78497854183182203</v>
      </c>
      <c r="AE429" s="17"/>
      <c r="AF429" s="17">
        <v>0.86714956304910995</v>
      </c>
      <c r="AG429" s="17">
        <v>0.67254692473421596</v>
      </c>
    </row>
    <row r="430" spans="2:33" x14ac:dyDescent="0.5">
      <c r="B430" t="s">
        <v>231</v>
      </c>
      <c r="C430" s="17">
        <v>3.3820353658147999E-2</v>
      </c>
      <c r="D430" s="17">
        <v>2.86613809646309E-2</v>
      </c>
      <c r="E430" s="17">
        <v>3.8795948755424199E-2</v>
      </c>
      <c r="F430" s="17"/>
      <c r="G430" s="17">
        <v>1.7898886806170598E-2</v>
      </c>
      <c r="H430" s="17">
        <v>1.0707945503433699E-2</v>
      </c>
      <c r="I430" s="17">
        <v>2.16412219643018E-2</v>
      </c>
      <c r="J430" s="17">
        <v>5.94083271288883E-2</v>
      </c>
      <c r="K430" s="17">
        <v>3.11456622263649E-2</v>
      </c>
      <c r="L430" s="17">
        <v>4.2829028030493398E-2</v>
      </c>
      <c r="M430" s="17"/>
      <c r="N430" s="17">
        <v>4.6139913465602901E-2</v>
      </c>
      <c r="O430" s="17">
        <v>0.113338921170346</v>
      </c>
      <c r="P430" s="17">
        <v>0</v>
      </c>
      <c r="Q430" s="17">
        <v>0</v>
      </c>
      <c r="R430" s="17">
        <v>0</v>
      </c>
      <c r="S430" s="17">
        <v>0</v>
      </c>
      <c r="T430" s="17">
        <v>9.6414361449417604E-2</v>
      </c>
      <c r="U430" s="17">
        <v>5.4958701402850101E-3</v>
      </c>
      <c r="V430" s="17">
        <v>3.1904973144290097E-2</v>
      </c>
      <c r="W430" s="17">
        <v>0</v>
      </c>
      <c r="X430" s="17">
        <v>6.7044972062799801E-2</v>
      </c>
      <c r="Y430" s="17">
        <v>5.8283233102380899E-2</v>
      </c>
      <c r="Z430" s="17">
        <v>3.69788725668471E-2</v>
      </c>
      <c r="AA430" s="17">
        <v>7.4693807955463001E-2</v>
      </c>
      <c r="AB430" s="17">
        <v>1.89377871894051E-2</v>
      </c>
      <c r="AC430" s="17">
        <v>0</v>
      </c>
      <c r="AD430" s="17">
        <v>7.0784126573999906E-2</v>
      </c>
      <c r="AE430" s="17"/>
      <c r="AF430" s="17">
        <v>1.1907232022363899E-2</v>
      </c>
      <c r="AG430" s="17">
        <v>4.8260631507099597E-2</v>
      </c>
    </row>
    <row r="431" spans="2:33" x14ac:dyDescent="0.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row>
    <row r="432" spans="2:33" x14ac:dyDescent="0.5">
      <c r="B432" s="6" t="s">
        <v>234</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row>
    <row r="433" spans="2:33" x14ac:dyDescent="0.5">
      <c r="B433" s="24" t="s">
        <v>58</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row>
    <row r="434" spans="2:33" x14ac:dyDescent="0.5">
      <c r="B434" t="s">
        <v>229</v>
      </c>
      <c r="C434" s="17">
        <v>0.31176859213152303</v>
      </c>
      <c r="D434" s="17">
        <v>0.287930692103471</v>
      </c>
      <c r="E434" s="17">
        <v>0.33536136488741902</v>
      </c>
      <c r="F434" s="17"/>
      <c r="G434" s="17">
        <v>9.2236183985407602E-2</v>
      </c>
      <c r="H434" s="17">
        <v>0.224617003004459</v>
      </c>
      <c r="I434" s="17">
        <v>0.22763113106952701</v>
      </c>
      <c r="J434" s="17">
        <v>0.28259212731961503</v>
      </c>
      <c r="K434" s="17">
        <v>0.40034825020882903</v>
      </c>
      <c r="L434" s="17">
        <v>0.46739254917336898</v>
      </c>
      <c r="M434" s="17"/>
      <c r="N434" s="17">
        <v>0.33803272217942898</v>
      </c>
      <c r="O434" s="17">
        <v>0.318104350629413</v>
      </c>
      <c r="P434" s="17">
        <v>0.58812609619731404</v>
      </c>
      <c r="Q434" s="17">
        <v>0.30282651619739298</v>
      </c>
      <c r="R434" s="17">
        <v>0.46114658665674702</v>
      </c>
      <c r="S434" s="17">
        <v>0</v>
      </c>
      <c r="T434" s="17">
        <v>0.165844994031384</v>
      </c>
      <c r="U434" s="17">
        <v>0.25109206623105701</v>
      </c>
      <c r="V434" s="17">
        <v>0.24289929910987601</v>
      </c>
      <c r="W434" s="17">
        <v>0.33799351551171097</v>
      </c>
      <c r="X434" s="17">
        <v>0.35288467341614099</v>
      </c>
      <c r="Y434" s="17">
        <v>0.30939674284060398</v>
      </c>
      <c r="Z434" s="17">
        <v>0.32761059422132399</v>
      </c>
      <c r="AA434" s="17">
        <v>0.339984668692416</v>
      </c>
      <c r="AB434" s="17">
        <v>0.34730884360757402</v>
      </c>
      <c r="AC434" s="17">
        <v>0.46130954480068798</v>
      </c>
      <c r="AD434" s="17">
        <v>0.225029979270541</v>
      </c>
      <c r="AE434" s="17"/>
      <c r="AF434" s="17">
        <v>0.21522455489598599</v>
      </c>
      <c r="AG434" s="17">
        <v>0.37538904500502301</v>
      </c>
    </row>
    <row r="435" spans="2:33" x14ac:dyDescent="0.5">
      <c r="B435" t="s">
        <v>230</v>
      </c>
      <c r="C435" s="17">
        <v>0.65101262245529501</v>
      </c>
      <c r="D435" s="17">
        <v>0.67229792828839197</v>
      </c>
      <c r="E435" s="17">
        <v>0.62967276485443002</v>
      </c>
      <c r="F435" s="17"/>
      <c r="G435" s="17">
        <v>0.89619211787877595</v>
      </c>
      <c r="H435" s="17">
        <v>0.76467505149210702</v>
      </c>
      <c r="I435" s="17">
        <v>0.72532468218605095</v>
      </c>
      <c r="J435" s="17">
        <v>0.66497618700977501</v>
      </c>
      <c r="K435" s="17">
        <v>0.56943589486736301</v>
      </c>
      <c r="L435" s="17">
        <v>0.48616362984570699</v>
      </c>
      <c r="M435" s="17"/>
      <c r="N435" s="17">
        <v>0.64392698687997196</v>
      </c>
      <c r="O435" s="17">
        <v>0.61605079170122301</v>
      </c>
      <c r="P435" s="17">
        <v>0.41187390380268601</v>
      </c>
      <c r="Q435" s="17">
        <v>0.67895893370958704</v>
      </c>
      <c r="R435" s="17">
        <v>0.53885341334325298</v>
      </c>
      <c r="S435" s="17">
        <v>1</v>
      </c>
      <c r="T435" s="17">
        <v>0.75798337375872504</v>
      </c>
      <c r="U435" s="17">
        <v>0.74890793376894305</v>
      </c>
      <c r="V435" s="17">
        <v>0.69852604298294796</v>
      </c>
      <c r="W435" s="17">
        <v>0.66200648448828903</v>
      </c>
      <c r="X435" s="17">
        <v>0.64711532658385895</v>
      </c>
      <c r="Y435" s="17">
        <v>0.63919256826772897</v>
      </c>
      <c r="Z435" s="17">
        <v>0.62486415006946605</v>
      </c>
      <c r="AA435" s="17">
        <v>0.58532152335212095</v>
      </c>
      <c r="AB435" s="17">
        <v>0.61356504135142798</v>
      </c>
      <c r="AC435" s="17">
        <v>0.498945332357425</v>
      </c>
      <c r="AD435" s="17">
        <v>0.66585976294013205</v>
      </c>
      <c r="AE435" s="17"/>
      <c r="AF435" s="17">
        <v>0.76357339757267395</v>
      </c>
      <c r="AG435" s="17">
        <v>0.57683748234499599</v>
      </c>
    </row>
    <row r="436" spans="2:33" x14ac:dyDescent="0.5">
      <c r="B436" t="s">
        <v>231</v>
      </c>
      <c r="C436" s="17">
        <v>3.7218785413182597E-2</v>
      </c>
      <c r="D436" s="17">
        <v>3.9771379608136703E-2</v>
      </c>
      <c r="E436" s="17">
        <v>3.49658702581504E-2</v>
      </c>
      <c r="F436" s="17"/>
      <c r="G436" s="17">
        <v>1.1571698135816599E-2</v>
      </c>
      <c r="H436" s="17">
        <v>1.0707945503433699E-2</v>
      </c>
      <c r="I436" s="17">
        <v>4.7044186744421998E-2</v>
      </c>
      <c r="J436" s="17">
        <v>5.2431685670609803E-2</v>
      </c>
      <c r="K436" s="17">
        <v>3.0215854923808402E-2</v>
      </c>
      <c r="L436" s="17">
        <v>4.6443820980923499E-2</v>
      </c>
      <c r="M436" s="17"/>
      <c r="N436" s="17">
        <v>1.8040290940598998E-2</v>
      </c>
      <c r="O436" s="17">
        <v>6.5844857669363793E-2</v>
      </c>
      <c r="P436" s="17">
        <v>0</v>
      </c>
      <c r="Q436" s="17">
        <v>1.82145500930198E-2</v>
      </c>
      <c r="R436" s="17">
        <v>0</v>
      </c>
      <c r="S436" s="17">
        <v>0</v>
      </c>
      <c r="T436" s="17">
        <v>7.6171632209891399E-2</v>
      </c>
      <c r="U436" s="17">
        <v>0</v>
      </c>
      <c r="V436" s="17">
        <v>5.85746579071766E-2</v>
      </c>
      <c r="W436" s="17">
        <v>0</v>
      </c>
      <c r="X436" s="17">
        <v>0</v>
      </c>
      <c r="Y436" s="17">
        <v>5.1410688891667201E-2</v>
      </c>
      <c r="Z436" s="17">
        <v>4.7525255709210297E-2</v>
      </c>
      <c r="AA436" s="17">
        <v>7.4693807955463001E-2</v>
      </c>
      <c r="AB436" s="17">
        <v>3.9126115040997299E-2</v>
      </c>
      <c r="AC436" s="17">
        <v>3.9745122841887699E-2</v>
      </c>
      <c r="AD436" s="17">
        <v>0.10911025778932699</v>
      </c>
      <c r="AE436" s="17"/>
      <c r="AF436" s="17">
        <v>2.1202047531340501E-2</v>
      </c>
      <c r="AG436" s="17">
        <v>4.7773472649981399E-2</v>
      </c>
    </row>
    <row r="437" spans="2:33" x14ac:dyDescent="0.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row>
    <row r="438" spans="2:33" x14ac:dyDescent="0.5">
      <c r="B438" s="6" t="s">
        <v>235</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row>
    <row r="439" spans="2:33" x14ac:dyDescent="0.5">
      <c r="B439" s="24" t="s">
        <v>58</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row>
    <row r="440" spans="2:33" x14ac:dyDescent="0.5">
      <c r="B440" t="s">
        <v>229</v>
      </c>
      <c r="C440" s="17">
        <v>0.292742146509058</v>
      </c>
      <c r="D440" s="17">
        <v>0.25535392056921902</v>
      </c>
      <c r="E440" s="17">
        <v>0.32740726753173099</v>
      </c>
      <c r="F440" s="17"/>
      <c r="G440" s="17">
        <v>0.311993786986903</v>
      </c>
      <c r="H440" s="17">
        <v>0.21566934064561</v>
      </c>
      <c r="I440" s="17">
        <v>0.19535859388691601</v>
      </c>
      <c r="J440" s="17">
        <v>0.24673001695070401</v>
      </c>
      <c r="K440" s="17">
        <v>0.30539590868493899</v>
      </c>
      <c r="L440" s="17">
        <v>0.43107668002473898</v>
      </c>
      <c r="M440" s="17"/>
      <c r="N440" s="17">
        <v>0.29602030026165499</v>
      </c>
      <c r="O440" s="17">
        <v>3.7518829026275499E-2</v>
      </c>
      <c r="P440" s="17">
        <v>0.55390386812009096</v>
      </c>
      <c r="Q440" s="17">
        <v>0.36724695076548303</v>
      </c>
      <c r="R440" s="17">
        <v>0.44291866431056598</v>
      </c>
      <c r="S440" s="17">
        <v>0.70893485642443299</v>
      </c>
      <c r="T440" s="17">
        <v>0.37013250802744202</v>
      </c>
      <c r="U440" s="17">
        <v>0.239007836391259</v>
      </c>
      <c r="V440" s="17">
        <v>0.21660952180481</v>
      </c>
      <c r="W440" s="17">
        <v>0.36944119665596897</v>
      </c>
      <c r="X440" s="17">
        <v>0.10659323024732401</v>
      </c>
      <c r="Y440" s="17">
        <v>0.34222663507483198</v>
      </c>
      <c r="Z440" s="17">
        <v>0.29838238963536401</v>
      </c>
      <c r="AA440" s="17">
        <v>0.275968893722564</v>
      </c>
      <c r="AB440" s="17">
        <v>0.30342122129579702</v>
      </c>
      <c r="AC440" s="17">
        <v>0.22215629373492099</v>
      </c>
      <c r="AD440" s="17">
        <v>0.221045606422339</v>
      </c>
      <c r="AE440" s="17"/>
      <c r="AF440" s="17">
        <v>0.22234557552294801</v>
      </c>
      <c r="AG440" s="17">
        <v>0.33913197911934501</v>
      </c>
    </row>
    <row r="441" spans="2:33" x14ac:dyDescent="0.5">
      <c r="B441" t="s">
        <v>230</v>
      </c>
      <c r="C441" s="17">
        <v>0.66558995787470199</v>
      </c>
      <c r="D441" s="17">
        <v>0.70160034195758902</v>
      </c>
      <c r="E441" s="17">
        <v>0.63205735145824904</v>
      </c>
      <c r="F441" s="17"/>
      <c r="G441" s="17">
        <v>0.60740098181493596</v>
      </c>
      <c r="H441" s="17">
        <v>0.74781924940032396</v>
      </c>
      <c r="I441" s="17">
        <v>0.75759962932276603</v>
      </c>
      <c r="J441" s="17">
        <v>0.68986603162815396</v>
      </c>
      <c r="K441" s="17">
        <v>0.67611398420255397</v>
      </c>
      <c r="L441" s="17">
        <v>0.54444678610164998</v>
      </c>
      <c r="M441" s="17"/>
      <c r="N441" s="17">
        <v>0.63084650718859303</v>
      </c>
      <c r="O441" s="17">
        <v>0.84914224980337805</v>
      </c>
      <c r="P441" s="17">
        <v>0.39815590495049402</v>
      </c>
      <c r="Q441" s="17">
        <v>0.58180886748261995</v>
      </c>
      <c r="R441" s="17">
        <v>0.55708133568943397</v>
      </c>
      <c r="S441" s="17">
        <v>0.29106514357556701</v>
      </c>
      <c r="T441" s="17">
        <v>0.59241469512353495</v>
      </c>
      <c r="U441" s="17">
        <v>0.74924309856882099</v>
      </c>
      <c r="V441" s="17">
        <v>0.75174325345232595</v>
      </c>
      <c r="W441" s="17">
        <v>0.63055880334403103</v>
      </c>
      <c r="X441" s="17">
        <v>0.75867953067932203</v>
      </c>
      <c r="Y441" s="17">
        <v>0.63700931861221</v>
      </c>
      <c r="Z441" s="17">
        <v>0.62312584470045695</v>
      </c>
      <c r="AA441" s="17">
        <v>0.64933729832197296</v>
      </c>
      <c r="AB441" s="17">
        <v>0.66176134107681595</v>
      </c>
      <c r="AC441" s="17">
        <v>0.723700128764585</v>
      </c>
      <c r="AD441" s="17">
        <v>0.715745860965879</v>
      </c>
      <c r="AE441" s="17"/>
      <c r="AF441" s="17">
        <v>0.76141805106202298</v>
      </c>
      <c r="AG441" s="17">
        <v>0.60244129679574199</v>
      </c>
    </row>
    <row r="442" spans="2:33" x14ac:dyDescent="0.5">
      <c r="B442" t="s">
        <v>231</v>
      </c>
      <c r="C442" s="17">
        <v>4.1667895616239903E-2</v>
      </c>
      <c r="D442" s="17">
        <v>4.3045737473192298E-2</v>
      </c>
      <c r="E442" s="17">
        <v>4.0535381010019897E-2</v>
      </c>
      <c r="F442" s="17"/>
      <c r="G442" s="17">
        <v>8.0605231198161501E-2</v>
      </c>
      <c r="H442" s="17">
        <v>3.6511409954065398E-2</v>
      </c>
      <c r="I442" s="17">
        <v>4.7041776790318401E-2</v>
      </c>
      <c r="J442" s="17">
        <v>6.3403951421142205E-2</v>
      </c>
      <c r="K442" s="17">
        <v>1.8490107112507401E-2</v>
      </c>
      <c r="L442" s="17">
        <v>2.4476533873611199E-2</v>
      </c>
      <c r="M442" s="17"/>
      <c r="N442" s="17">
        <v>7.3133192549752202E-2</v>
      </c>
      <c r="O442" s="17">
        <v>0.113338921170346</v>
      </c>
      <c r="P442" s="17">
        <v>4.79402269294152E-2</v>
      </c>
      <c r="Q442" s="17">
        <v>5.0944181751897299E-2</v>
      </c>
      <c r="R442" s="17">
        <v>0</v>
      </c>
      <c r="S442" s="17">
        <v>0</v>
      </c>
      <c r="T442" s="17">
        <v>3.7452796849023001E-2</v>
      </c>
      <c r="U442" s="17">
        <v>1.17490650399205E-2</v>
      </c>
      <c r="V442" s="17">
        <v>3.1647224742864001E-2</v>
      </c>
      <c r="W442" s="17">
        <v>0</v>
      </c>
      <c r="X442" s="17">
        <v>0.13472723907335399</v>
      </c>
      <c r="Y442" s="17">
        <v>2.07640463129578E-2</v>
      </c>
      <c r="Z442" s="17">
        <v>7.8491765664179605E-2</v>
      </c>
      <c r="AA442" s="17">
        <v>7.4693807955463001E-2</v>
      </c>
      <c r="AB442" s="17">
        <v>3.4817437627387003E-2</v>
      </c>
      <c r="AC442" s="17">
        <v>5.4143577500493999E-2</v>
      </c>
      <c r="AD442" s="17">
        <v>6.3208532611781901E-2</v>
      </c>
      <c r="AE442" s="17"/>
      <c r="AF442" s="17">
        <v>1.62363734150291E-2</v>
      </c>
      <c r="AG442" s="17">
        <v>5.8426724084912597E-2</v>
      </c>
    </row>
    <row r="443" spans="2:33" x14ac:dyDescent="0.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row>
    <row r="444" spans="2:33" x14ac:dyDescent="0.5">
      <c r="B444" s="6" t="s">
        <v>236</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row>
    <row r="445" spans="2:33" x14ac:dyDescent="0.5">
      <c r="B445" s="24" t="s">
        <v>58</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row>
    <row r="446" spans="2:33" x14ac:dyDescent="0.5">
      <c r="B446" t="s">
        <v>229</v>
      </c>
      <c r="C446" s="17">
        <v>0.237365963317581</v>
      </c>
      <c r="D446" s="17">
        <v>0.187493765773912</v>
      </c>
      <c r="E446" s="17">
        <v>0.28511852006913102</v>
      </c>
      <c r="F446" s="17"/>
      <c r="G446" s="17">
        <v>0.125282991244027</v>
      </c>
      <c r="H446" s="17">
        <v>0.15646579924284301</v>
      </c>
      <c r="I446" s="17">
        <v>0.197040732730561</v>
      </c>
      <c r="J446" s="17">
        <v>0.197023628279306</v>
      </c>
      <c r="K446" s="17">
        <v>0.225180895152853</v>
      </c>
      <c r="L446" s="17">
        <v>0.39509190534542898</v>
      </c>
      <c r="M446" s="17"/>
      <c r="N446" s="17">
        <v>0.25027505798932298</v>
      </c>
      <c r="O446" s="17">
        <v>0.30942001073234598</v>
      </c>
      <c r="P446" s="17">
        <v>0.26567197759267802</v>
      </c>
      <c r="Q446" s="17">
        <v>0.33890526279211403</v>
      </c>
      <c r="R446" s="17">
        <v>0.25890422356641202</v>
      </c>
      <c r="S446" s="17">
        <v>0.23243487359100801</v>
      </c>
      <c r="T446" s="17">
        <v>0.22150008007590299</v>
      </c>
      <c r="U446" s="17">
        <v>0.13297162742931201</v>
      </c>
      <c r="V446" s="17">
        <v>0.19238169570618899</v>
      </c>
      <c r="W446" s="17">
        <v>0.272691350232799</v>
      </c>
      <c r="X446" s="17">
        <v>0.240735265399425</v>
      </c>
      <c r="Y446" s="17">
        <v>0.25137277227305999</v>
      </c>
      <c r="Z446" s="17">
        <v>0.24021466342852099</v>
      </c>
      <c r="AA446" s="17">
        <v>0.10838825341547501</v>
      </c>
      <c r="AB446" s="17">
        <v>0.268318873435542</v>
      </c>
      <c r="AC446" s="17">
        <v>0.38748614070771498</v>
      </c>
      <c r="AD446" s="17">
        <v>0.21695241869649401</v>
      </c>
      <c r="AE446" s="17"/>
      <c r="AF446" s="17">
        <v>0.14344429427931801</v>
      </c>
      <c r="AG446" s="17">
        <v>0.29925833171182398</v>
      </c>
    </row>
    <row r="447" spans="2:33" x14ac:dyDescent="0.5">
      <c r="B447" t="s">
        <v>230</v>
      </c>
      <c r="C447" s="17">
        <v>0.71910211570179094</v>
      </c>
      <c r="D447" s="17">
        <v>0.78310952904934805</v>
      </c>
      <c r="E447" s="17">
        <v>0.65790706696593104</v>
      </c>
      <c r="F447" s="17"/>
      <c r="G447" s="17">
        <v>0.78882409355129102</v>
      </c>
      <c r="H447" s="17">
        <v>0.808500759131215</v>
      </c>
      <c r="I447" s="17">
        <v>0.77635867685738402</v>
      </c>
      <c r="J447" s="17">
        <v>0.74251950788481802</v>
      </c>
      <c r="K447" s="17">
        <v>0.736000964403559</v>
      </c>
      <c r="L447" s="17">
        <v>0.56981824821183502</v>
      </c>
      <c r="M447" s="17"/>
      <c r="N447" s="17">
        <v>0.74972494201067696</v>
      </c>
      <c r="O447" s="17">
        <v>0.57724106809730702</v>
      </c>
      <c r="P447" s="17">
        <v>0.65771733074656102</v>
      </c>
      <c r="Q447" s="17">
        <v>0.64288018711486605</v>
      </c>
      <c r="R447" s="17">
        <v>0.56019998483283595</v>
      </c>
      <c r="S447" s="17">
        <v>0.76756512640899199</v>
      </c>
      <c r="T447" s="17">
        <v>0.74104712307507403</v>
      </c>
      <c r="U447" s="17">
        <v>0.84078929343444098</v>
      </c>
      <c r="V447" s="17">
        <v>0.76561096820510799</v>
      </c>
      <c r="W447" s="17">
        <v>0.727308649767202</v>
      </c>
      <c r="X447" s="17">
        <v>0.69221976253777495</v>
      </c>
      <c r="Y447" s="17">
        <v>0.66747209710011102</v>
      </c>
      <c r="Z447" s="17">
        <v>0.71467984973096998</v>
      </c>
      <c r="AA447" s="17">
        <v>0.81691793862906203</v>
      </c>
      <c r="AB447" s="17">
        <v>0.69681508312878304</v>
      </c>
      <c r="AC447" s="17">
        <v>0.61251385929228497</v>
      </c>
      <c r="AD447" s="17">
        <v>0.73689231432984503</v>
      </c>
      <c r="AE447" s="17"/>
      <c r="AF447" s="17">
        <v>0.84313817000660096</v>
      </c>
      <c r="AG447" s="17">
        <v>0.63736501237077903</v>
      </c>
    </row>
    <row r="448" spans="2:33" x14ac:dyDescent="0.5">
      <c r="B448" t="s">
        <v>231</v>
      </c>
      <c r="C448" s="17">
        <v>4.3531920980628303E-2</v>
      </c>
      <c r="D448" s="17">
        <v>2.939670517674E-2</v>
      </c>
      <c r="E448" s="17">
        <v>5.6974412964937098E-2</v>
      </c>
      <c r="F448" s="17"/>
      <c r="G448" s="17">
        <v>8.5892915204682702E-2</v>
      </c>
      <c r="H448" s="17">
        <v>3.5033441625942102E-2</v>
      </c>
      <c r="I448" s="17">
        <v>2.6600590412054599E-2</v>
      </c>
      <c r="J448" s="17">
        <v>6.0456863835876298E-2</v>
      </c>
      <c r="K448" s="17">
        <v>3.8818140443587897E-2</v>
      </c>
      <c r="L448" s="17">
        <v>3.5089846442736002E-2</v>
      </c>
      <c r="M448" s="17"/>
      <c r="N448" s="17">
        <v>0</v>
      </c>
      <c r="O448" s="17">
        <v>0.113338921170346</v>
      </c>
      <c r="P448" s="17">
        <v>7.6610691660761399E-2</v>
      </c>
      <c r="Q448" s="17">
        <v>1.82145500930198E-2</v>
      </c>
      <c r="R448" s="17">
        <v>0.180895791600752</v>
      </c>
      <c r="S448" s="17">
        <v>0</v>
      </c>
      <c r="T448" s="17">
        <v>3.7452796849023001E-2</v>
      </c>
      <c r="U448" s="17">
        <v>2.6239079136247501E-2</v>
      </c>
      <c r="V448" s="17">
        <v>4.2007336088702898E-2</v>
      </c>
      <c r="W448" s="17">
        <v>0</v>
      </c>
      <c r="X448" s="17">
        <v>6.7044972062799801E-2</v>
      </c>
      <c r="Y448" s="17">
        <v>8.1155130626828303E-2</v>
      </c>
      <c r="Z448" s="17">
        <v>4.51054868405096E-2</v>
      </c>
      <c r="AA448" s="17">
        <v>7.4693807955463001E-2</v>
      </c>
      <c r="AB448" s="17">
        <v>3.4866043435675197E-2</v>
      </c>
      <c r="AC448" s="17">
        <v>0</v>
      </c>
      <c r="AD448" s="17">
        <v>4.6155266973660902E-2</v>
      </c>
      <c r="AE448" s="17"/>
      <c r="AF448" s="17">
        <v>1.34175357140817E-2</v>
      </c>
      <c r="AG448" s="17">
        <v>6.3376655917397107E-2</v>
      </c>
    </row>
    <row r="449" spans="2:33" x14ac:dyDescent="0.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row>
    <row r="450" spans="2:33" x14ac:dyDescent="0.5">
      <c r="B450" s="6" t="s">
        <v>237</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row>
    <row r="451" spans="2:33" x14ac:dyDescent="0.5">
      <c r="B451" s="24" t="s">
        <v>58</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row>
    <row r="452" spans="2:33" x14ac:dyDescent="0.5">
      <c r="B452" t="s">
        <v>229</v>
      </c>
      <c r="C452" s="17">
        <v>0.29144953617506802</v>
      </c>
      <c r="D452" s="17">
        <v>0.30264685643842199</v>
      </c>
      <c r="E452" s="17">
        <v>0.28206322779279902</v>
      </c>
      <c r="F452" s="17"/>
      <c r="G452" s="17">
        <v>0.16471923688567799</v>
      </c>
      <c r="H452" s="17">
        <v>0.14474980026920201</v>
      </c>
      <c r="I452" s="17">
        <v>0.28405044507597199</v>
      </c>
      <c r="J452" s="17">
        <v>0.23929041347392599</v>
      </c>
      <c r="K452" s="17">
        <v>0.34995569477365601</v>
      </c>
      <c r="L452" s="17">
        <v>0.42777513833642899</v>
      </c>
      <c r="M452" s="17"/>
      <c r="N452" s="17">
        <v>0.25542973079576597</v>
      </c>
      <c r="O452" s="17">
        <v>0.22251952143203099</v>
      </c>
      <c r="P452" s="17">
        <v>0.406071495263643</v>
      </c>
      <c r="Q452" s="17">
        <v>0.30599915455931997</v>
      </c>
      <c r="R452" s="17">
        <v>0.64668547609230198</v>
      </c>
      <c r="S452" s="17">
        <v>0.373227453854453</v>
      </c>
      <c r="T452" s="17">
        <v>0.32040184740842298</v>
      </c>
      <c r="U452" s="17">
        <v>0.25461430791163397</v>
      </c>
      <c r="V452" s="17">
        <v>0.34413291167992199</v>
      </c>
      <c r="W452" s="17">
        <v>0.30184310799775599</v>
      </c>
      <c r="X452" s="17">
        <v>0.463478288368536</v>
      </c>
      <c r="Y452" s="17">
        <v>0.31191791665263302</v>
      </c>
      <c r="Z452" s="17">
        <v>0.30366434202002202</v>
      </c>
      <c r="AA452" s="17">
        <v>0.356050978954496</v>
      </c>
      <c r="AB452" s="17">
        <v>0.26570293209819701</v>
      </c>
      <c r="AC452" s="17">
        <v>0.22097438184066501</v>
      </c>
      <c r="AD452" s="17">
        <v>0.17230029942328101</v>
      </c>
      <c r="AE452" s="17"/>
      <c r="AF452" s="17">
        <v>0.22423119726159299</v>
      </c>
      <c r="AG452" s="17">
        <v>0.33574498191706098</v>
      </c>
    </row>
    <row r="453" spans="2:33" x14ac:dyDescent="0.5">
      <c r="B453" t="s">
        <v>230</v>
      </c>
      <c r="C453" s="17">
        <v>0.68403370979378497</v>
      </c>
      <c r="D453" s="17">
        <v>0.67329417326976604</v>
      </c>
      <c r="E453" s="17">
        <v>0.69289518126571403</v>
      </c>
      <c r="F453" s="17"/>
      <c r="G453" s="17">
        <v>0.79971280489490404</v>
      </c>
      <c r="H453" s="17">
        <v>0.83977753316258896</v>
      </c>
      <c r="I453" s="17">
        <v>0.67485748577025695</v>
      </c>
      <c r="J453" s="17">
        <v>0.72789484224358003</v>
      </c>
      <c r="K453" s="17">
        <v>0.63136460396139604</v>
      </c>
      <c r="L453" s="17">
        <v>0.56194238652149597</v>
      </c>
      <c r="M453" s="17"/>
      <c r="N453" s="17">
        <v>0.68369059026132195</v>
      </c>
      <c r="O453" s="17">
        <v>0.71163562089860499</v>
      </c>
      <c r="P453" s="17">
        <v>0.59392850473635705</v>
      </c>
      <c r="Q453" s="17">
        <v>0.67655964794878898</v>
      </c>
      <c r="R453" s="17">
        <v>0.35331452390769802</v>
      </c>
      <c r="S453" s="17">
        <v>0.626772546145547</v>
      </c>
      <c r="T453" s="17">
        <v>0.67959815259157696</v>
      </c>
      <c r="U453" s="17">
        <v>0.73294143598477501</v>
      </c>
      <c r="V453" s="17">
        <v>0.62421986357721404</v>
      </c>
      <c r="W453" s="17">
        <v>0.66106082763318397</v>
      </c>
      <c r="X453" s="17">
        <v>0.536521711631464</v>
      </c>
      <c r="Y453" s="17">
        <v>0.67802489741726402</v>
      </c>
      <c r="Z453" s="17">
        <v>0.66123368811401695</v>
      </c>
      <c r="AA453" s="17">
        <v>0.643949021045504</v>
      </c>
      <c r="AB453" s="17">
        <v>0.703390908874864</v>
      </c>
      <c r="AC453" s="17">
        <v>0.77902561815933502</v>
      </c>
      <c r="AD453" s="17">
        <v>0.76734526934654901</v>
      </c>
      <c r="AE453" s="17"/>
      <c r="AF453" s="17">
        <v>0.76330317575490703</v>
      </c>
      <c r="AG453" s="17">
        <v>0.63179682942401805</v>
      </c>
    </row>
    <row r="454" spans="2:33" x14ac:dyDescent="0.5">
      <c r="B454" t="s">
        <v>231</v>
      </c>
      <c r="C454" s="17">
        <v>2.4516754031147101E-2</v>
      </c>
      <c r="D454" s="17">
        <v>2.4058970291812799E-2</v>
      </c>
      <c r="E454" s="17">
        <v>2.5041590941486998E-2</v>
      </c>
      <c r="F454" s="17"/>
      <c r="G454" s="17">
        <v>3.5567958219417599E-2</v>
      </c>
      <c r="H454" s="17">
        <v>1.5472666568209E-2</v>
      </c>
      <c r="I454" s="17">
        <v>4.1092069153771102E-2</v>
      </c>
      <c r="J454" s="17">
        <v>3.2814744282494097E-2</v>
      </c>
      <c r="K454" s="17">
        <v>1.86797012649479E-2</v>
      </c>
      <c r="L454" s="17">
        <v>1.02824751420753E-2</v>
      </c>
      <c r="M454" s="17"/>
      <c r="N454" s="17">
        <v>6.08796789429117E-2</v>
      </c>
      <c r="O454" s="17">
        <v>6.5844857669363793E-2</v>
      </c>
      <c r="P454" s="17">
        <v>0</v>
      </c>
      <c r="Q454" s="17">
        <v>1.74411974918907E-2</v>
      </c>
      <c r="R454" s="17">
        <v>0</v>
      </c>
      <c r="S454" s="17">
        <v>0</v>
      </c>
      <c r="T454" s="17">
        <v>0</v>
      </c>
      <c r="U454" s="17">
        <v>1.2444256103591801E-2</v>
      </c>
      <c r="V454" s="17">
        <v>3.1647224742864001E-2</v>
      </c>
      <c r="W454" s="17">
        <v>3.7096064369059802E-2</v>
      </c>
      <c r="X454" s="17">
        <v>0</v>
      </c>
      <c r="Y454" s="17">
        <v>1.00571859301025E-2</v>
      </c>
      <c r="Z454" s="17">
        <v>3.5101969865961397E-2</v>
      </c>
      <c r="AA454" s="17">
        <v>0</v>
      </c>
      <c r="AB454" s="17">
        <v>3.09061590269392E-2</v>
      </c>
      <c r="AC454" s="17">
        <v>0</v>
      </c>
      <c r="AD454" s="17">
        <v>6.0354431230169397E-2</v>
      </c>
      <c r="AE454" s="17"/>
      <c r="AF454" s="17">
        <v>1.24656269835004E-2</v>
      </c>
      <c r="AG454" s="17">
        <v>3.2458188658920903E-2</v>
      </c>
    </row>
    <row r="455" spans="2:33" x14ac:dyDescent="0.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row>
    <row r="456" spans="2:33" x14ac:dyDescent="0.5">
      <c r="B456" s="6" t="s">
        <v>238</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row>
    <row r="457" spans="2:33" x14ac:dyDescent="0.5">
      <c r="B457" s="24" t="s">
        <v>58</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row>
    <row r="458" spans="2:33" x14ac:dyDescent="0.5">
      <c r="B458" t="s">
        <v>229</v>
      </c>
      <c r="C458" s="17">
        <v>6.04654139295462E-2</v>
      </c>
      <c r="D458" s="17">
        <v>7.2085226863504701E-2</v>
      </c>
      <c r="E458" s="17">
        <v>4.9787809180640401E-2</v>
      </c>
      <c r="F458" s="17"/>
      <c r="G458" s="17">
        <v>4.5868867807747099E-2</v>
      </c>
      <c r="H458" s="17">
        <v>6.6272632259210096E-2</v>
      </c>
      <c r="I458" s="17">
        <v>4.2511127226070797E-2</v>
      </c>
      <c r="J458" s="17">
        <v>4.5809161713847801E-2</v>
      </c>
      <c r="K458" s="17">
        <v>7.5102585845816999E-2</v>
      </c>
      <c r="L458" s="17">
        <v>7.7993738090308601E-2</v>
      </c>
      <c r="M458" s="17"/>
      <c r="N458" s="17">
        <v>8.9774330211229394E-2</v>
      </c>
      <c r="O458" s="17">
        <v>0</v>
      </c>
      <c r="P458" s="17">
        <v>0.108388836813728</v>
      </c>
      <c r="Q458" s="17">
        <v>9.5359755050893794E-2</v>
      </c>
      <c r="R458" s="17">
        <v>0</v>
      </c>
      <c r="S458" s="17">
        <v>0</v>
      </c>
      <c r="T458" s="17">
        <v>0</v>
      </c>
      <c r="U458" s="17">
        <v>5.3690435134231503E-2</v>
      </c>
      <c r="V458" s="17">
        <v>6.3080418837074506E-2</v>
      </c>
      <c r="W458" s="17">
        <v>0.130902061761031</v>
      </c>
      <c r="X458" s="17">
        <v>6.5348235423291698E-2</v>
      </c>
      <c r="Y458" s="17">
        <v>4.5004489990096201E-2</v>
      </c>
      <c r="Z458" s="17">
        <v>3.9520193505765203E-2</v>
      </c>
      <c r="AA458" s="17">
        <v>7.4693807955463001E-2</v>
      </c>
      <c r="AB458" s="17">
        <v>4.0836372270334098E-2</v>
      </c>
      <c r="AC458" s="17">
        <v>0.14550793384743599</v>
      </c>
      <c r="AD458" s="17">
        <v>0.13041287042543201</v>
      </c>
      <c r="AE458" s="17"/>
      <c r="AF458" s="17">
        <v>5.9088324816107499E-2</v>
      </c>
      <c r="AG458" s="17">
        <v>6.1372886162454697E-2</v>
      </c>
    </row>
    <row r="459" spans="2:33" x14ac:dyDescent="0.5">
      <c r="B459" t="s">
        <v>230</v>
      </c>
      <c r="C459" s="17">
        <v>0.92514474429520599</v>
      </c>
      <c r="D459" s="17">
        <v>0.91460497133849095</v>
      </c>
      <c r="E459" s="17">
        <v>0.93475239152747902</v>
      </c>
      <c r="F459" s="17"/>
      <c r="G459" s="17">
        <v>0.95413113219225298</v>
      </c>
      <c r="H459" s="17">
        <v>0.91822690446716304</v>
      </c>
      <c r="I459" s="17">
        <v>0.93584765080962695</v>
      </c>
      <c r="J459" s="17">
        <v>0.93155209809268602</v>
      </c>
      <c r="K459" s="17">
        <v>0.91728556511960602</v>
      </c>
      <c r="L459" s="17">
        <v>0.910521175331926</v>
      </c>
      <c r="M459" s="17"/>
      <c r="N459" s="17">
        <v>0.91022566978877095</v>
      </c>
      <c r="O459" s="17">
        <v>0.93415514233063601</v>
      </c>
      <c r="P459" s="17">
        <v>0.89161116318627198</v>
      </c>
      <c r="Q459" s="17">
        <v>0.904640244949106</v>
      </c>
      <c r="R459" s="17">
        <v>1</v>
      </c>
      <c r="S459" s="17">
        <v>1</v>
      </c>
      <c r="T459" s="17">
        <v>1</v>
      </c>
      <c r="U459" s="17">
        <v>0.946309564865768</v>
      </c>
      <c r="V459" s="17">
        <v>0.91546035567228401</v>
      </c>
      <c r="W459" s="17">
        <v>0.86909793823896997</v>
      </c>
      <c r="X459" s="17">
        <v>0.93465176457670796</v>
      </c>
      <c r="Y459" s="17">
        <v>0.93403984632336601</v>
      </c>
      <c r="Z459" s="17">
        <v>0.93350445090193601</v>
      </c>
      <c r="AA459" s="17">
        <v>0.92530619204453701</v>
      </c>
      <c r="AB459" s="17">
        <v>0.94022584054026104</v>
      </c>
      <c r="AC459" s="17">
        <v>0.85449206615256401</v>
      </c>
      <c r="AD459" s="17">
        <v>0.82343186260090695</v>
      </c>
      <c r="AE459" s="17"/>
      <c r="AF459" s="17">
        <v>0.93567993015821105</v>
      </c>
      <c r="AG459" s="17">
        <v>0.91820228244149504</v>
      </c>
    </row>
    <row r="460" spans="2:33" x14ac:dyDescent="0.5">
      <c r="B460" t="s">
        <v>231</v>
      </c>
      <c r="C460" s="17">
        <v>1.4389841775248401E-2</v>
      </c>
      <c r="D460" s="17">
        <v>1.33098017980041E-2</v>
      </c>
      <c r="E460" s="17">
        <v>1.5459799291880299E-2</v>
      </c>
      <c r="F460" s="17"/>
      <c r="G460" s="17">
        <v>0</v>
      </c>
      <c r="H460" s="17">
        <v>1.5500463273627399E-2</v>
      </c>
      <c r="I460" s="17">
        <v>2.16412219643018E-2</v>
      </c>
      <c r="J460" s="17">
        <v>2.26387401934659E-2</v>
      </c>
      <c r="K460" s="17">
        <v>7.6118490345775097E-3</v>
      </c>
      <c r="L460" s="17">
        <v>1.1485086577765801E-2</v>
      </c>
      <c r="M460" s="17"/>
      <c r="N460" s="17">
        <v>0</v>
      </c>
      <c r="O460" s="17">
        <v>6.5844857669363793E-2</v>
      </c>
      <c r="P460" s="17">
        <v>0</v>
      </c>
      <c r="Q460" s="17">
        <v>0</v>
      </c>
      <c r="R460" s="17">
        <v>0</v>
      </c>
      <c r="S460" s="17">
        <v>0</v>
      </c>
      <c r="T460" s="17">
        <v>0</v>
      </c>
      <c r="U460" s="17">
        <v>0</v>
      </c>
      <c r="V460" s="17">
        <v>2.1459225490641599E-2</v>
      </c>
      <c r="W460" s="17">
        <v>0</v>
      </c>
      <c r="X460" s="17">
        <v>0</v>
      </c>
      <c r="Y460" s="17">
        <v>2.0955663686538201E-2</v>
      </c>
      <c r="Z460" s="17">
        <v>2.6975355592299001E-2</v>
      </c>
      <c r="AA460" s="17">
        <v>0</v>
      </c>
      <c r="AB460" s="17">
        <v>1.89377871894051E-2</v>
      </c>
      <c r="AC460" s="17">
        <v>0</v>
      </c>
      <c r="AD460" s="17">
        <v>4.6155266973660902E-2</v>
      </c>
      <c r="AE460" s="17"/>
      <c r="AF460" s="17">
        <v>5.2317450256817201E-3</v>
      </c>
      <c r="AG460" s="17">
        <v>2.04248313960501E-2</v>
      </c>
    </row>
    <row r="461" spans="2:33" x14ac:dyDescent="0.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row>
    <row r="462" spans="2:33" x14ac:dyDescent="0.5">
      <c r="B462" s="6" t="s">
        <v>239</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row>
    <row r="463" spans="2:33" x14ac:dyDescent="0.5">
      <c r="B463" s="24" t="s">
        <v>58</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row>
    <row r="464" spans="2:33" x14ac:dyDescent="0.5">
      <c r="B464" t="s">
        <v>229</v>
      </c>
      <c r="C464" s="17">
        <v>0.173366258055834</v>
      </c>
      <c r="D464" s="17">
        <v>0.16993470595854401</v>
      </c>
      <c r="E464" s="17">
        <v>0.177260119746244</v>
      </c>
      <c r="F464" s="17"/>
      <c r="G464" s="17">
        <v>7.4865586422234204E-2</v>
      </c>
      <c r="H464" s="17">
        <v>9.7796949495966401E-2</v>
      </c>
      <c r="I464" s="17">
        <v>0.107842921694418</v>
      </c>
      <c r="J464" s="17">
        <v>0.143816375563844</v>
      </c>
      <c r="K464" s="17">
        <v>0.214843862299329</v>
      </c>
      <c r="L464" s="17">
        <v>0.29674558315995803</v>
      </c>
      <c r="M464" s="17"/>
      <c r="N464" s="17">
        <v>0.18090158224925201</v>
      </c>
      <c r="O464" s="17">
        <v>6.5536595266364697E-2</v>
      </c>
      <c r="P464" s="17">
        <v>0.26567197759267802</v>
      </c>
      <c r="Q464" s="17">
        <v>0.20659028850706601</v>
      </c>
      <c r="R464" s="17">
        <v>0.381515412054314</v>
      </c>
      <c r="S464" s="17">
        <v>0</v>
      </c>
      <c r="T464" s="17">
        <v>0.153027428084822</v>
      </c>
      <c r="U464" s="17">
        <v>0.18447404085699301</v>
      </c>
      <c r="V464" s="17">
        <v>0.151893739352012</v>
      </c>
      <c r="W464" s="17">
        <v>8.4093071831758098E-2</v>
      </c>
      <c r="X464" s="17">
        <v>6.9989245368280703E-2</v>
      </c>
      <c r="Y464" s="17">
        <v>0.18882452394683699</v>
      </c>
      <c r="Z464" s="17">
        <v>0.119512218202928</v>
      </c>
      <c r="AA464" s="17">
        <v>0.32449635042709402</v>
      </c>
      <c r="AB464" s="17">
        <v>0.17840493788199999</v>
      </c>
      <c r="AC464" s="17">
        <v>0.170598587274954</v>
      </c>
      <c r="AD464" s="17">
        <v>0.22548867314680199</v>
      </c>
      <c r="AE464" s="17"/>
      <c r="AF464" s="17">
        <v>0.13695964944725</v>
      </c>
      <c r="AG464" s="17">
        <v>0.19735743341569201</v>
      </c>
    </row>
    <row r="465" spans="2:33" x14ac:dyDescent="0.5">
      <c r="B465" t="s">
        <v>230</v>
      </c>
      <c r="C465" s="17">
        <v>0.79888846383683099</v>
      </c>
      <c r="D465" s="17">
        <v>0.80854599161978402</v>
      </c>
      <c r="E465" s="17">
        <v>0.78904054799006895</v>
      </c>
      <c r="F465" s="17"/>
      <c r="G465" s="17">
        <v>0.92513441357776605</v>
      </c>
      <c r="H465" s="17">
        <v>0.89149510500060003</v>
      </c>
      <c r="I465" s="17">
        <v>0.86082715550086197</v>
      </c>
      <c r="J465" s="17">
        <v>0.81803133762109304</v>
      </c>
      <c r="K465" s="17">
        <v>0.75359707448562097</v>
      </c>
      <c r="L465" s="17">
        <v>0.66959972583749905</v>
      </c>
      <c r="M465" s="17"/>
      <c r="N465" s="17">
        <v>0.80182408072351896</v>
      </c>
      <c r="O465" s="17">
        <v>0.78772394283245395</v>
      </c>
      <c r="P465" s="17">
        <v>0.73432802240732198</v>
      </c>
      <c r="Q465" s="17">
        <v>0.73762271847850303</v>
      </c>
      <c r="R465" s="17">
        <v>0.61848458794568595</v>
      </c>
      <c r="S465" s="17">
        <v>1</v>
      </c>
      <c r="T465" s="17">
        <v>0.77080093970528596</v>
      </c>
      <c r="U465" s="17">
        <v>0.80704617634676101</v>
      </c>
      <c r="V465" s="17">
        <v>0.793222067791163</v>
      </c>
      <c r="W465" s="17">
        <v>0.91590692816824204</v>
      </c>
      <c r="X465" s="17">
        <v>0.86296578256891898</v>
      </c>
      <c r="Y465" s="17">
        <v>0.77764094358815605</v>
      </c>
      <c r="Z465" s="17">
        <v>0.85745926050911903</v>
      </c>
      <c r="AA465" s="17">
        <v>0.67550364957290598</v>
      </c>
      <c r="AB465" s="17">
        <v>0.81021451239656395</v>
      </c>
      <c r="AC465" s="17">
        <v>0.82940141272504697</v>
      </c>
      <c r="AD465" s="17">
        <v>0.703727200279198</v>
      </c>
      <c r="AE465" s="17"/>
      <c r="AF465" s="17">
        <v>0.84763574366574101</v>
      </c>
      <c r="AG465" s="17">
        <v>0.76676505044051502</v>
      </c>
    </row>
    <row r="466" spans="2:33" x14ac:dyDescent="0.5">
      <c r="B466" t="s">
        <v>231</v>
      </c>
      <c r="C466" s="17">
        <v>2.7745278107334799E-2</v>
      </c>
      <c r="D466" s="17">
        <v>2.1519302421671601E-2</v>
      </c>
      <c r="E466" s="17">
        <v>3.3699332263687203E-2</v>
      </c>
      <c r="F466" s="17"/>
      <c r="G466" s="17">
        <v>0</v>
      </c>
      <c r="H466" s="17">
        <v>1.0707945503433699E-2</v>
      </c>
      <c r="I466" s="17">
        <v>3.13299228047203E-2</v>
      </c>
      <c r="J466" s="17">
        <v>3.8152286815062997E-2</v>
      </c>
      <c r="K466" s="17">
        <v>3.1559063215049497E-2</v>
      </c>
      <c r="L466" s="17">
        <v>3.3654691002543299E-2</v>
      </c>
      <c r="M466" s="17"/>
      <c r="N466" s="17">
        <v>1.72743370272282E-2</v>
      </c>
      <c r="O466" s="17">
        <v>0.14673946190118101</v>
      </c>
      <c r="P466" s="17">
        <v>0</v>
      </c>
      <c r="Q466" s="17">
        <v>5.5786993014431803E-2</v>
      </c>
      <c r="R466" s="17">
        <v>0</v>
      </c>
      <c r="S466" s="17">
        <v>0</v>
      </c>
      <c r="T466" s="17">
        <v>7.6171632209891399E-2</v>
      </c>
      <c r="U466" s="17">
        <v>8.4797827962459597E-3</v>
      </c>
      <c r="V466" s="17">
        <v>5.4884192856824797E-2</v>
      </c>
      <c r="W466" s="17">
        <v>0</v>
      </c>
      <c r="X466" s="17">
        <v>6.7044972062799801E-2</v>
      </c>
      <c r="Y466" s="17">
        <v>3.35345324650069E-2</v>
      </c>
      <c r="Z466" s="17">
        <v>2.30285212879527E-2</v>
      </c>
      <c r="AA466" s="17">
        <v>0</v>
      </c>
      <c r="AB466" s="17">
        <v>1.1380549721435399E-2</v>
      </c>
      <c r="AC466" s="17">
        <v>0</v>
      </c>
      <c r="AD466" s="17">
        <v>7.0784126573999906E-2</v>
      </c>
      <c r="AE466" s="17"/>
      <c r="AF466" s="17">
        <v>1.5404606887009399E-2</v>
      </c>
      <c r="AG466" s="17">
        <v>3.5877516143793003E-2</v>
      </c>
    </row>
    <row r="467" spans="2:33" x14ac:dyDescent="0.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row>
    <row r="468" spans="2:33" x14ac:dyDescent="0.5">
      <c r="B468" s="6" t="s">
        <v>240</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row>
    <row r="469" spans="2:33" x14ac:dyDescent="0.5">
      <c r="B469" s="24" t="s">
        <v>58</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row>
    <row r="470" spans="2:33" x14ac:dyDescent="0.5">
      <c r="B470" t="s">
        <v>229</v>
      </c>
      <c r="C470" s="17">
        <v>0.238645607909758</v>
      </c>
      <c r="D470" s="17">
        <v>0.22538553990222801</v>
      </c>
      <c r="E470" s="17">
        <v>0.252021908141767</v>
      </c>
      <c r="F470" s="17"/>
      <c r="G470" s="17">
        <v>0.12898193615362</v>
      </c>
      <c r="H470" s="17">
        <v>0.11706957976747499</v>
      </c>
      <c r="I470" s="17">
        <v>0.15831353370933801</v>
      </c>
      <c r="J470" s="17">
        <v>0.21625202676798699</v>
      </c>
      <c r="K470" s="17">
        <v>0.34697891550340598</v>
      </c>
      <c r="L470" s="17">
        <v>0.35154021572293598</v>
      </c>
      <c r="M470" s="17"/>
      <c r="N470" s="17">
        <v>0.34846095383433601</v>
      </c>
      <c r="O470" s="17">
        <v>0.177723849865324</v>
      </c>
      <c r="P470" s="17">
        <v>0.108388836813728</v>
      </c>
      <c r="Q470" s="17">
        <v>0.35967194388174001</v>
      </c>
      <c r="R470" s="17">
        <v>0.62381445591131801</v>
      </c>
      <c r="S470" s="17">
        <v>0</v>
      </c>
      <c r="T470" s="17">
        <v>0.15536558529321601</v>
      </c>
      <c r="U470" s="17">
        <v>0.178604306793784</v>
      </c>
      <c r="V470" s="17">
        <v>0.221335581736918</v>
      </c>
      <c r="W470" s="17">
        <v>0.23965846244125499</v>
      </c>
      <c r="X470" s="17">
        <v>0.181468275374155</v>
      </c>
      <c r="Y470" s="17">
        <v>0.24173184448645199</v>
      </c>
      <c r="Z470" s="17">
        <v>0.17485682249551801</v>
      </c>
      <c r="AA470" s="17">
        <v>0.241226884080839</v>
      </c>
      <c r="AB470" s="17">
        <v>0.25451519722815902</v>
      </c>
      <c r="AC470" s="17">
        <v>0.38133661359873</v>
      </c>
      <c r="AD470" s="17">
        <v>0.22365048167134599</v>
      </c>
      <c r="AE470" s="17"/>
      <c r="AF470" s="17">
        <v>0.148521314091246</v>
      </c>
      <c r="AG470" s="17">
        <v>0.29803558736182501</v>
      </c>
    </row>
    <row r="471" spans="2:33" x14ac:dyDescent="0.5">
      <c r="B471" t="s">
        <v>230</v>
      </c>
      <c r="C471" s="17">
        <v>0.72939433367627704</v>
      </c>
      <c r="D471" s="17">
        <v>0.74281354440352398</v>
      </c>
      <c r="E471" s="17">
        <v>0.71574481402563395</v>
      </c>
      <c r="F471" s="17"/>
      <c r="G471" s="17">
        <v>0.85371194599306299</v>
      </c>
      <c r="H471" s="17">
        <v>0.86625859934335803</v>
      </c>
      <c r="I471" s="17">
        <v>0.80579074903168202</v>
      </c>
      <c r="J471" s="17">
        <v>0.736679515811684</v>
      </c>
      <c r="K471" s="17">
        <v>0.63494784797262305</v>
      </c>
      <c r="L471" s="17">
        <v>0.608334538945837</v>
      </c>
      <c r="M471" s="17"/>
      <c r="N471" s="17">
        <v>0.63426470913843502</v>
      </c>
      <c r="O471" s="17">
        <v>0.715420838426297</v>
      </c>
      <c r="P471" s="17">
        <v>0.84367093625685696</v>
      </c>
      <c r="Q471" s="17">
        <v>0.62194036790029605</v>
      </c>
      <c r="R471" s="17">
        <v>0.37618554408868199</v>
      </c>
      <c r="S471" s="17">
        <v>1</v>
      </c>
      <c r="T471" s="17">
        <v>0.80847318232121601</v>
      </c>
      <c r="U471" s="17">
        <v>0.80895143710262396</v>
      </c>
      <c r="V471" s="17">
        <v>0.72378022540625697</v>
      </c>
      <c r="W471" s="17">
        <v>0.76034153755874501</v>
      </c>
      <c r="X471" s="17">
        <v>0.75148675256304498</v>
      </c>
      <c r="Y471" s="17">
        <v>0.72605918706355199</v>
      </c>
      <c r="Z471" s="17">
        <v>0.78189541444067201</v>
      </c>
      <c r="AA471" s="17">
        <v>0.75877311591916097</v>
      </c>
      <c r="AB471" s="17">
        <v>0.70044672264760399</v>
      </c>
      <c r="AC471" s="17">
        <v>0.61866338640127005</v>
      </c>
      <c r="AD471" s="17">
        <v>0.73019425135499305</v>
      </c>
      <c r="AE471" s="17"/>
      <c r="AF471" s="17">
        <v>0.82746483444191599</v>
      </c>
      <c r="AG471" s="17">
        <v>0.66476797402840904</v>
      </c>
    </row>
    <row r="472" spans="2:33" x14ac:dyDescent="0.5">
      <c r="B472" t="s">
        <v>231</v>
      </c>
      <c r="C472" s="17">
        <v>3.1960058413965799E-2</v>
      </c>
      <c r="D472" s="17">
        <v>3.1800915694247603E-2</v>
      </c>
      <c r="E472" s="17">
        <v>3.22332778325993E-2</v>
      </c>
      <c r="F472" s="17"/>
      <c r="G472" s="17">
        <v>1.7306117853316798E-2</v>
      </c>
      <c r="H472" s="17">
        <v>1.6671820889167299E-2</v>
      </c>
      <c r="I472" s="17">
        <v>3.5895717258979998E-2</v>
      </c>
      <c r="J472" s="17">
        <v>4.7068457420329599E-2</v>
      </c>
      <c r="K472" s="17">
        <v>1.80732365239713E-2</v>
      </c>
      <c r="L472" s="17">
        <v>4.0125245331227501E-2</v>
      </c>
      <c r="M472" s="17"/>
      <c r="N472" s="17">
        <v>1.72743370272282E-2</v>
      </c>
      <c r="O472" s="17">
        <v>0.106855311708378</v>
      </c>
      <c r="P472" s="17">
        <v>4.79402269294152E-2</v>
      </c>
      <c r="Q472" s="17">
        <v>1.8387688217964101E-2</v>
      </c>
      <c r="R472" s="17">
        <v>0</v>
      </c>
      <c r="S472" s="17">
        <v>0</v>
      </c>
      <c r="T472" s="17">
        <v>3.6161232385567399E-2</v>
      </c>
      <c r="U472" s="17">
        <v>1.2444256103591801E-2</v>
      </c>
      <c r="V472" s="17">
        <v>5.4884192856824797E-2</v>
      </c>
      <c r="W472" s="17">
        <v>0</v>
      </c>
      <c r="X472" s="17">
        <v>6.7044972062799801E-2</v>
      </c>
      <c r="Y472" s="17">
        <v>3.2208968449995899E-2</v>
      </c>
      <c r="Z472" s="17">
        <v>4.3247763063810299E-2</v>
      </c>
      <c r="AA472" s="17">
        <v>0</v>
      </c>
      <c r="AB472" s="17">
        <v>4.5038080124237601E-2</v>
      </c>
      <c r="AC472" s="17">
        <v>0</v>
      </c>
      <c r="AD472" s="17">
        <v>4.6155266973660902E-2</v>
      </c>
      <c r="AE472" s="17"/>
      <c r="AF472" s="17">
        <v>2.40138514668389E-2</v>
      </c>
      <c r="AG472" s="17">
        <v>3.7196438609766201E-2</v>
      </c>
    </row>
    <row r="473" spans="2:33" x14ac:dyDescent="0.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row>
    <row r="474" spans="2:33" x14ac:dyDescent="0.5">
      <c r="B474" s="6" t="s">
        <v>241</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row>
    <row r="475" spans="2:33" x14ac:dyDescent="0.5">
      <c r="B475" s="24" t="s">
        <v>58</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row>
    <row r="476" spans="2:33" x14ac:dyDescent="0.5">
      <c r="B476" t="s">
        <v>229</v>
      </c>
      <c r="C476" s="17">
        <v>0.49698639820905499</v>
      </c>
      <c r="D476" s="17">
        <v>0.46827326735841002</v>
      </c>
      <c r="E476" s="17">
        <v>0.52587464079720703</v>
      </c>
      <c r="F476" s="17"/>
      <c r="G476" s="17">
        <v>0.34142824870038802</v>
      </c>
      <c r="H476" s="17">
        <v>0.38184093747871201</v>
      </c>
      <c r="I476" s="17">
        <v>0.34943477576610599</v>
      </c>
      <c r="J476" s="17">
        <v>0.42389820385801502</v>
      </c>
      <c r="K476" s="17">
        <v>0.60324606015142102</v>
      </c>
      <c r="L476" s="17">
        <v>0.71635431487030399</v>
      </c>
      <c r="M476" s="17"/>
      <c r="N476" s="17">
        <v>0.486533027409357</v>
      </c>
      <c r="O476" s="17">
        <v>0.74315606862264505</v>
      </c>
      <c r="P476" s="17">
        <v>0.40278801930244101</v>
      </c>
      <c r="Q476" s="17">
        <v>0.66643770594857399</v>
      </c>
      <c r="R476" s="17">
        <v>0.72005081022315898</v>
      </c>
      <c r="S476" s="17">
        <v>0.83234413381820505</v>
      </c>
      <c r="T476" s="17">
        <v>0.61462452623093999</v>
      </c>
      <c r="U476" s="17">
        <v>0.35901644976757002</v>
      </c>
      <c r="V476" s="17">
        <v>0.48758738271364099</v>
      </c>
      <c r="W476" s="17">
        <v>0.44682776935291002</v>
      </c>
      <c r="X476" s="17">
        <v>0.45507435089315901</v>
      </c>
      <c r="Y476" s="17">
        <v>0.58247702122876199</v>
      </c>
      <c r="Z476" s="17">
        <v>0.45662463464833902</v>
      </c>
      <c r="AA476" s="17">
        <v>0.73787771212551301</v>
      </c>
      <c r="AB476" s="17">
        <v>0.48064048660064301</v>
      </c>
      <c r="AC476" s="17">
        <v>0.427100397747321</v>
      </c>
      <c r="AD476" s="17">
        <v>0.34732469201562799</v>
      </c>
      <c r="AE476" s="17"/>
      <c r="AF476" s="17">
        <v>0.41491201864409399</v>
      </c>
      <c r="AG476" s="17">
        <v>0.55107165657146695</v>
      </c>
    </row>
    <row r="477" spans="2:33" x14ac:dyDescent="0.5">
      <c r="B477" t="s">
        <v>230</v>
      </c>
      <c r="C477" s="17">
        <v>0.44580302287714002</v>
      </c>
      <c r="D477" s="17">
        <v>0.46730400371893899</v>
      </c>
      <c r="E477" s="17">
        <v>0.42346590311210902</v>
      </c>
      <c r="F477" s="17"/>
      <c r="G477" s="17">
        <v>0.63027005841802097</v>
      </c>
      <c r="H477" s="17">
        <v>0.59306374618983704</v>
      </c>
      <c r="I477" s="17">
        <v>0.59070418025273697</v>
      </c>
      <c r="J477" s="17">
        <v>0.49555174021377402</v>
      </c>
      <c r="K477" s="17">
        <v>0.34529315113021802</v>
      </c>
      <c r="L477" s="17">
        <v>0.21491588625448299</v>
      </c>
      <c r="M477" s="17"/>
      <c r="N477" s="17">
        <v>0.45828500680262702</v>
      </c>
      <c r="O477" s="17">
        <v>0.15111492351518799</v>
      </c>
      <c r="P477" s="17">
        <v>0.45681246302659501</v>
      </c>
      <c r="Q477" s="17">
        <v>0.29678691761549802</v>
      </c>
      <c r="R477" s="17">
        <v>0.27994918977684102</v>
      </c>
      <c r="S477" s="17">
        <v>0.16765586618179501</v>
      </c>
      <c r="T477" s="17">
        <v>0.30415153930383299</v>
      </c>
      <c r="U477" s="17">
        <v>0.61141822078113495</v>
      </c>
      <c r="V477" s="17">
        <v>0.42160855613244402</v>
      </c>
      <c r="W477" s="17">
        <v>0.55317223064708998</v>
      </c>
      <c r="X477" s="17">
        <v>0.54492564910684105</v>
      </c>
      <c r="Y477" s="17">
        <v>0.37959382580754603</v>
      </c>
      <c r="Z477" s="17">
        <v>0.49098955070117301</v>
      </c>
      <c r="AA477" s="17">
        <v>0.187428479919024</v>
      </c>
      <c r="AB477" s="17">
        <v>0.43622361315646602</v>
      </c>
      <c r="AC477" s="17">
        <v>0.47649511982335202</v>
      </c>
      <c r="AD477" s="17">
        <v>0.53517346770315399</v>
      </c>
      <c r="AE477" s="17"/>
      <c r="AF477" s="17">
        <v>0.55780915081585203</v>
      </c>
      <c r="AG477" s="17">
        <v>0.37199338337881199</v>
      </c>
    </row>
    <row r="478" spans="2:33" x14ac:dyDescent="0.5">
      <c r="B478" t="s">
        <v>231</v>
      </c>
      <c r="C478" s="17">
        <v>5.7210578913805599E-2</v>
      </c>
      <c r="D478" s="17">
        <v>6.4422728922650399E-2</v>
      </c>
      <c r="E478" s="17">
        <v>5.0659456090684299E-2</v>
      </c>
      <c r="F478" s="17"/>
      <c r="G478" s="17">
        <v>2.83016928815913E-2</v>
      </c>
      <c r="H478" s="17">
        <v>2.5095316331450401E-2</v>
      </c>
      <c r="I478" s="17">
        <v>5.9861043981156603E-2</v>
      </c>
      <c r="J478" s="17">
        <v>8.0550055928210906E-2</v>
      </c>
      <c r="K478" s="17">
        <v>5.1460788718360802E-2</v>
      </c>
      <c r="L478" s="17">
        <v>6.8729798875213799E-2</v>
      </c>
      <c r="M478" s="17"/>
      <c r="N478" s="17">
        <v>5.5181965788016499E-2</v>
      </c>
      <c r="O478" s="17">
        <v>0.105729007862167</v>
      </c>
      <c r="P478" s="17">
        <v>0.14039951767096501</v>
      </c>
      <c r="Q478" s="17">
        <v>3.6775376435928299E-2</v>
      </c>
      <c r="R478" s="17">
        <v>0</v>
      </c>
      <c r="S478" s="17">
        <v>0</v>
      </c>
      <c r="T478" s="17">
        <v>8.1223934465227798E-2</v>
      </c>
      <c r="U478" s="17">
        <v>2.95653294512952E-2</v>
      </c>
      <c r="V478" s="17">
        <v>9.0804061153915303E-2</v>
      </c>
      <c r="W478" s="17">
        <v>0</v>
      </c>
      <c r="X478" s="17">
        <v>0</v>
      </c>
      <c r="Y478" s="17">
        <v>3.7929152963692099E-2</v>
      </c>
      <c r="Z478" s="17">
        <v>5.2385814650488201E-2</v>
      </c>
      <c r="AA478" s="17">
        <v>7.4693807955463001E-2</v>
      </c>
      <c r="AB478" s="17">
        <v>8.31359002428914E-2</v>
      </c>
      <c r="AC478" s="17">
        <v>9.6404482429327601E-2</v>
      </c>
      <c r="AD478" s="17">
        <v>0.117501840281218</v>
      </c>
      <c r="AE478" s="17"/>
      <c r="AF478" s="17">
        <v>2.72788305400537E-2</v>
      </c>
      <c r="AG478" s="17">
        <v>7.6934960049721099E-2</v>
      </c>
    </row>
    <row r="479" spans="2:33" x14ac:dyDescent="0.5">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row>
    <row r="480" spans="2:33" x14ac:dyDescent="0.5">
      <c r="B480" s="6" t="s">
        <v>242</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row>
    <row r="481" spans="2:33" x14ac:dyDescent="0.5">
      <c r="B481" s="24" t="s">
        <v>58</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row>
    <row r="482" spans="2:33" x14ac:dyDescent="0.5">
      <c r="B482" t="s">
        <v>229</v>
      </c>
      <c r="C482" s="17">
        <v>0.32365529902717499</v>
      </c>
      <c r="D482" s="17">
        <v>0.27962613664536401</v>
      </c>
      <c r="E482" s="17">
        <v>0.36625503765532502</v>
      </c>
      <c r="F482" s="17"/>
      <c r="G482" s="17">
        <v>0.210720149830114</v>
      </c>
      <c r="H482" s="17">
        <v>0.19627634170379299</v>
      </c>
      <c r="I482" s="17">
        <v>0.22053987349956999</v>
      </c>
      <c r="J482" s="17">
        <v>0.2759861658294</v>
      </c>
      <c r="K482" s="17">
        <v>0.40179837555862702</v>
      </c>
      <c r="L482" s="17">
        <v>0.49933847316420699</v>
      </c>
      <c r="M482" s="17"/>
      <c r="N482" s="17">
        <v>0.417361080379411</v>
      </c>
      <c r="O482" s="17">
        <v>0.27414326694351099</v>
      </c>
      <c r="P482" s="17">
        <v>0.26567197759267802</v>
      </c>
      <c r="Q482" s="17">
        <v>0.32913064583406998</v>
      </c>
      <c r="R482" s="17">
        <v>0.23603320338542899</v>
      </c>
      <c r="S482" s="17">
        <v>0.33570740256998</v>
      </c>
      <c r="T482" s="17">
        <v>0.38038944405406799</v>
      </c>
      <c r="U482" s="17">
        <v>0.21210251287020199</v>
      </c>
      <c r="V482" s="17">
        <v>0.23202872774295899</v>
      </c>
      <c r="W482" s="17">
        <v>0.28968890719364898</v>
      </c>
      <c r="X482" s="17">
        <v>0.56654431573808495</v>
      </c>
      <c r="Y482" s="17">
        <v>0.36249414288545501</v>
      </c>
      <c r="Z482" s="17">
        <v>0.29588922331114997</v>
      </c>
      <c r="AA482" s="17">
        <v>0.223926757074703</v>
      </c>
      <c r="AB482" s="17">
        <v>0.42155141986286299</v>
      </c>
      <c r="AC482" s="17">
        <v>0.22215629373492099</v>
      </c>
      <c r="AD482" s="17">
        <v>0.26781771484435701</v>
      </c>
      <c r="AE482" s="17"/>
      <c r="AF482" s="17">
        <v>0.21576634135751099</v>
      </c>
      <c r="AG482" s="17">
        <v>0.39475181149482902</v>
      </c>
    </row>
    <row r="483" spans="2:33" x14ac:dyDescent="0.5">
      <c r="B483" t="s">
        <v>230</v>
      </c>
      <c r="C483" s="17">
        <v>0.63797876022442801</v>
      </c>
      <c r="D483" s="17">
        <v>0.68728677858933496</v>
      </c>
      <c r="E483" s="17">
        <v>0.59027324415555604</v>
      </c>
      <c r="F483" s="17"/>
      <c r="G483" s="17">
        <v>0.75752515411093202</v>
      </c>
      <c r="H483" s="17">
        <v>0.78294628116149001</v>
      </c>
      <c r="I483" s="17">
        <v>0.74180893916331903</v>
      </c>
      <c r="J483" s="17">
        <v>0.68921915050650495</v>
      </c>
      <c r="K483" s="17">
        <v>0.55391408710144496</v>
      </c>
      <c r="L483" s="17">
        <v>0.45064521799923402</v>
      </c>
      <c r="M483" s="17"/>
      <c r="N483" s="17">
        <v>0.53606697856160501</v>
      </c>
      <c r="O483" s="17">
        <v>0.66001187538712502</v>
      </c>
      <c r="P483" s="17">
        <v>0.68638779547790696</v>
      </c>
      <c r="Q483" s="17">
        <v>0.62348386469811401</v>
      </c>
      <c r="R483" s="17">
        <v>0.76396679661457101</v>
      </c>
      <c r="S483" s="17">
        <v>0.66429259743002</v>
      </c>
      <c r="T483" s="17">
        <v>0.56182324032803199</v>
      </c>
      <c r="U483" s="17">
        <v>0.77707228893273905</v>
      </c>
      <c r="V483" s="17">
        <v>0.74651204676639904</v>
      </c>
      <c r="W483" s="17">
        <v>0.71031109280635096</v>
      </c>
      <c r="X483" s="17">
        <v>0.433455684261915</v>
      </c>
      <c r="Y483" s="17">
        <v>0.59594375102673902</v>
      </c>
      <c r="Z483" s="17">
        <v>0.65920581372729004</v>
      </c>
      <c r="AA483" s="17">
        <v>0.648584844138693</v>
      </c>
      <c r="AB483" s="17">
        <v>0.53161424581971295</v>
      </c>
      <c r="AC483" s="17">
        <v>0.72118434667763998</v>
      </c>
      <c r="AD483" s="17">
        <v>0.68602701818198197</v>
      </c>
      <c r="AE483" s="17"/>
      <c r="AF483" s="17">
        <v>0.76966650098416201</v>
      </c>
      <c r="AG483" s="17">
        <v>0.55119935939428999</v>
      </c>
    </row>
    <row r="484" spans="2:33" x14ac:dyDescent="0.5">
      <c r="B484" t="s">
        <v>231</v>
      </c>
      <c r="C484" s="17">
        <v>3.8365940748396901E-2</v>
      </c>
      <c r="D484" s="17">
        <v>3.3087084765300902E-2</v>
      </c>
      <c r="E484" s="17">
        <v>4.3471718189119102E-2</v>
      </c>
      <c r="F484" s="17"/>
      <c r="G484" s="17">
        <v>3.1754696058954202E-2</v>
      </c>
      <c r="H484" s="17">
        <v>2.07773771347174E-2</v>
      </c>
      <c r="I484" s="17">
        <v>3.7651187337111001E-2</v>
      </c>
      <c r="J484" s="17">
        <v>3.4794683664095202E-2</v>
      </c>
      <c r="K484" s="17">
        <v>4.4287537339927498E-2</v>
      </c>
      <c r="L484" s="17">
        <v>5.0016308836558603E-2</v>
      </c>
      <c r="M484" s="17"/>
      <c r="N484" s="17">
        <v>4.6571941058984101E-2</v>
      </c>
      <c r="O484" s="17">
        <v>6.5844857669363793E-2</v>
      </c>
      <c r="P484" s="17">
        <v>4.79402269294152E-2</v>
      </c>
      <c r="Q484" s="17">
        <v>4.7385489467816601E-2</v>
      </c>
      <c r="R484" s="17">
        <v>0</v>
      </c>
      <c r="S484" s="17">
        <v>0</v>
      </c>
      <c r="T484" s="17">
        <v>5.7787315617899598E-2</v>
      </c>
      <c r="U484" s="17">
        <v>1.08251981970587E-2</v>
      </c>
      <c r="V484" s="17">
        <v>2.1459225490641599E-2</v>
      </c>
      <c r="W484" s="17">
        <v>0</v>
      </c>
      <c r="X484" s="17">
        <v>0</v>
      </c>
      <c r="Y484" s="17">
        <v>4.1562106087806798E-2</v>
      </c>
      <c r="Z484" s="17">
        <v>4.4904962961559498E-2</v>
      </c>
      <c r="AA484" s="17">
        <v>0.12748839878660401</v>
      </c>
      <c r="AB484" s="17">
        <v>4.6834334317424203E-2</v>
      </c>
      <c r="AC484" s="17">
        <v>5.6659359587439902E-2</v>
      </c>
      <c r="AD484" s="17">
        <v>4.6155266973660902E-2</v>
      </c>
      <c r="AE484" s="17"/>
      <c r="AF484" s="17">
        <v>1.4567157658326901E-2</v>
      </c>
      <c r="AG484" s="17">
        <v>5.4048829110881297E-2</v>
      </c>
    </row>
    <row r="485" spans="2:33" x14ac:dyDescent="0.5">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row>
    <row r="486" spans="2:33" x14ac:dyDescent="0.5">
      <c r="B486" s="6" t="s">
        <v>243</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row>
    <row r="487" spans="2:33" x14ac:dyDescent="0.5">
      <c r="B487" s="24" t="s">
        <v>58</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row>
    <row r="488" spans="2:33" x14ac:dyDescent="0.5">
      <c r="B488" t="s">
        <v>229</v>
      </c>
      <c r="C488" s="17">
        <v>0.29211086373325601</v>
      </c>
      <c r="D488" s="17">
        <v>0.26460064559761998</v>
      </c>
      <c r="E488" s="17">
        <v>0.31907605638124498</v>
      </c>
      <c r="F488" s="17"/>
      <c r="G488" s="17">
        <v>0.19341214851671501</v>
      </c>
      <c r="H488" s="17">
        <v>0.18965837723156001</v>
      </c>
      <c r="I488" s="17">
        <v>0.14655107998330599</v>
      </c>
      <c r="J488" s="17">
        <v>0.21913176281720301</v>
      </c>
      <c r="K488" s="17">
        <v>0.38866074613892199</v>
      </c>
      <c r="L488" s="17">
        <v>0.488653506485902</v>
      </c>
      <c r="M488" s="17"/>
      <c r="N488" s="17">
        <v>0.33750742613500101</v>
      </c>
      <c r="O488" s="17">
        <v>0.34696020535768002</v>
      </c>
      <c r="P488" s="17">
        <v>0.63606632312672895</v>
      </c>
      <c r="Q488" s="17">
        <v>0.23748041486285301</v>
      </c>
      <c r="R488" s="17">
        <v>0.44291866431056598</v>
      </c>
      <c r="S488" s="17">
        <v>0</v>
      </c>
      <c r="T488" s="17">
        <v>0.41043613458841199</v>
      </c>
      <c r="U488" s="17">
        <v>0.225032571032005</v>
      </c>
      <c r="V488" s="17">
        <v>0.166422917116435</v>
      </c>
      <c r="W488" s="17">
        <v>0.144078632520207</v>
      </c>
      <c r="X488" s="17">
        <v>0.20963721094646101</v>
      </c>
      <c r="Y488" s="17">
        <v>0.33341429789407401</v>
      </c>
      <c r="Z488" s="17">
        <v>0.329461195927021</v>
      </c>
      <c r="AA488" s="17">
        <v>0.47872243421869898</v>
      </c>
      <c r="AB488" s="17">
        <v>0.30648316660493802</v>
      </c>
      <c r="AC488" s="17">
        <v>0.35278114394821303</v>
      </c>
      <c r="AD488" s="17">
        <v>0.20247057480105901</v>
      </c>
      <c r="AE488" s="17"/>
      <c r="AF488" s="17">
        <v>0.22398845498206399</v>
      </c>
      <c r="AG488" s="17">
        <v>0.33700207213601802</v>
      </c>
    </row>
    <row r="489" spans="2:33" x14ac:dyDescent="0.5">
      <c r="B489" t="s">
        <v>230</v>
      </c>
      <c r="C489" s="17">
        <v>0.66614987114486202</v>
      </c>
      <c r="D489" s="17">
        <v>0.708700899939117</v>
      </c>
      <c r="E489" s="17">
        <v>0.62489871555938103</v>
      </c>
      <c r="F489" s="17"/>
      <c r="G489" s="17">
        <v>0.76947225796306795</v>
      </c>
      <c r="H489" s="17">
        <v>0.799633677265007</v>
      </c>
      <c r="I489" s="17">
        <v>0.81969415847854599</v>
      </c>
      <c r="J489" s="17">
        <v>0.72188773748381796</v>
      </c>
      <c r="K489" s="17">
        <v>0.58616134477447601</v>
      </c>
      <c r="L489" s="17">
        <v>0.44719571688932003</v>
      </c>
      <c r="M489" s="17"/>
      <c r="N489" s="17">
        <v>0.61698129939354096</v>
      </c>
      <c r="O489" s="17">
        <v>0.53970087347197404</v>
      </c>
      <c r="P489" s="17">
        <v>0.30014485086306703</v>
      </c>
      <c r="Q489" s="17">
        <v>0.70847614933427205</v>
      </c>
      <c r="R489" s="17">
        <v>0.37618554408868199</v>
      </c>
      <c r="S489" s="17">
        <v>1</v>
      </c>
      <c r="T489" s="17">
        <v>0.53177654979368805</v>
      </c>
      <c r="U489" s="17">
        <v>0.75387746502552</v>
      </c>
      <c r="V489" s="17">
        <v>0.77869289002674003</v>
      </c>
      <c r="W489" s="17">
        <v>0.85592136747979297</v>
      </c>
      <c r="X489" s="17">
        <v>0.72331781699074005</v>
      </c>
      <c r="Y489" s="17">
        <v>0.619487237008569</v>
      </c>
      <c r="Z489" s="17">
        <v>0.63355993150613199</v>
      </c>
      <c r="AA489" s="17">
        <v>0.52127756578130102</v>
      </c>
      <c r="AB489" s="17">
        <v>0.66177668559009795</v>
      </c>
      <c r="AC489" s="17">
        <v>0.64721885605178697</v>
      </c>
      <c r="AD489" s="17">
        <v>0.70001458376456205</v>
      </c>
      <c r="AE489" s="17"/>
      <c r="AF489" s="17">
        <v>0.75100751611157901</v>
      </c>
      <c r="AG489" s="17">
        <v>0.61023050049134198</v>
      </c>
    </row>
    <row r="490" spans="2:33" x14ac:dyDescent="0.5">
      <c r="B490" t="s">
        <v>231</v>
      </c>
      <c r="C490" s="17">
        <v>4.17392651218828E-2</v>
      </c>
      <c r="D490" s="17">
        <v>2.6698454463263101E-2</v>
      </c>
      <c r="E490" s="17">
        <v>5.6025228059373801E-2</v>
      </c>
      <c r="F490" s="17"/>
      <c r="G490" s="17">
        <v>3.7115593520217503E-2</v>
      </c>
      <c r="H490" s="17">
        <v>1.0707945503433699E-2</v>
      </c>
      <c r="I490" s="17">
        <v>3.3754761538147701E-2</v>
      </c>
      <c r="J490" s="17">
        <v>5.8980499698978901E-2</v>
      </c>
      <c r="K490" s="17">
        <v>2.5177909086602598E-2</v>
      </c>
      <c r="L490" s="17">
        <v>6.4150776624778E-2</v>
      </c>
      <c r="M490" s="17"/>
      <c r="N490" s="17">
        <v>4.55112744714576E-2</v>
      </c>
      <c r="O490" s="17">
        <v>0.113338921170346</v>
      </c>
      <c r="P490" s="17">
        <v>6.37888260102034E-2</v>
      </c>
      <c r="Q490" s="17">
        <v>5.4043435802874698E-2</v>
      </c>
      <c r="R490" s="17">
        <v>0.180895791600752</v>
      </c>
      <c r="S490" s="17">
        <v>0</v>
      </c>
      <c r="T490" s="17">
        <v>5.7787315617899598E-2</v>
      </c>
      <c r="U490" s="17">
        <v>2.10899639424743E-2</v>
      </c>
      <c r="V490" s="17">
        <v>5.4884192856824797E-2</v>
      </c>
      <c r="W490" s="17">
        <v>0</v>
      </c>
      <c r="X490" s="17">
        <v>6.7044972062799801E-2</v>
      </c>
      <c r="Y490" s="17">
        <v>4.7098465097356601E-2</v>
      </c>
      <c r="Z490" s="17">
        <v>3.69788725668471E-2</v>
      </c>
      <c r="AA490" s="17">
        <v>0</v>
      </c>
      <c r="AB490" s="17">
        <v>3.1740147804963897E-2</v>
      </c>
      <c r="AC490" s="17">
        <v>0</v>
      </c>
      <c r="AD490" s="17">
        <v>9.7514841434378205E-2</v>
      </c>
      <c r="AE490" s="17"/>
      <c r="AF490" s="17">
        <v>2.5004028906357501E-2</v>
      </c>
      <c r="AG490" s="17">
        <v>5.2767427372640799E-2</v>
      </c>
    </row>
    <row r="491" spans="2:33" x14ac:dyDescent="0.5">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row>
    <row r="492" spans="2:33" x14ac:dyDescent="0.5">
      <c r="B492" s="6" t="s">
        <v>244</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row>
    <row r="493" spans="2:33" x14ac:dyDescent="0.5">
      <c r="B493" s="24" t="s">
        <v>58</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row>
    <row r="494" spans="2:33" x14ac:dyDescent="0.5">
      <c r="B494" t="s">
        <v>229</v>
      </c>
      <c r="C494" s="17">
        <v>0.57176608006156004</v>
      </c>
      <c r="D494" s="17">
        <v>0.49177697628734002</v>
      </c>
      <c r="E494" s="17">
        <v>0.64909545851160599</v>
      </c>
      <c r="F494" s="17"/>
      <c r="G494" s="17">
        <v>0.51429215474715195</v>
      </c>
      <c r="H494" s="17">
        <v>0.46927686495121201</v>
      </c>
      <c r="I494" s="17">
        <v>0.44294597268003799</v>
      </c>
      <c r="J494" s="17">
        <v>0.52311882190384296</v>
      </c>
      <c r="K494" s="17">
        <v>0.647442116229477</v>
      </c>
      <c r="L494" s="17">
        <v>0.73515344007494499</v>
      </c>
      <c r="M494" s="17"/>
      <c r="N494" s="17">
        <v>0.67909286304695604</v>
      </c>
      <c r="O494" s="17">
        <v>0.49027686212567101</v>
      </c>
      <c r="P494" s="17">
        <v>0.79754931503474902</v>
      </c>
      <c r="Q494" s="17">
        <v>0.53723798245862997</v>
      </c>
      <c r="R494" s="17">
        <v>0.69717979004217601</v>
      </c>
      <c r="S494" s="17">
        <v>0.50336326875177595</v>
      </c>
      <c r="T494" s="17">
        <v>0.562307191128815</v>
      </c>
      <c r="U494" s="17">
        <v>0.52976070371207495</v>
      </c>
      <c r="V494" s="17">
        <v>0.41839818028597198</v>
      </c>
      <c r="W494" s="17">
        <v>0.50096976756753098</v>
      </c>
      <c r="X494" s="17">
        <v>0.32958942411074699</v>
      </c>
      <c r="Y494" s="17">
        <v>0.61779405070755</v>
      </c>
      <c r="Z494" s="17">
        <v>0.55580762252172999</v>
      </c>
      <c r="AA494" s="17">
        <v>0.68534775186455898</v>
      </c>
      <c r="AB494" s="17">
        <v>0.61520748490460797</v>
      </c>
      <c r="AC494" s="17">
        <v>0.54933423387811198</v>
      </c>
      <c r="AD494" s="17">
        <v>0.56367798418794601</v>
      </c>
      <c r="AE494" s="17"/>
      <c r="AF494" s="17">
        <v>0.48063027895008698</v>
      </c>
      <c r="AG494" s="17">
        <v>0.63182262115643495</v>
      </c>
    </row>
    <row r="495" spans="2:33" x14ac:dyDescent="0.5">
      <c r="B495" t="s">
        <v>230</v>
      </c>
      <c r="C495" s="17">
        <v>0.34298305213089397</v>
      </c>
      <c r="D495" s="17">
        <v>0.43771785356459197</v>
      </c>
      <c r="E495" s="17">
        <v>0.25147633105839901</v>
      </c>
      <c r="F495" s="17"/>
      <c r="G495" s="17">
        <v>0.421483780383139</v>
      </c>
      <c r="H495" s="17">
        <v>0.46244156227229699</v>
      </c>
      <c r="I495" s="17">
        <v>0.48278178663190502</v>
      </c>
      <c r="J495" s="17">
        <v>0.37060314157715601</v>
      </c>
      <c r="K495" s="17">
        <v>0.25404232432165202</v>
      </c>
      <c r="L495" s="17">
        <v>0.180258566651994</v>
      </c>
      <c r="M495" s="17"/>
      <c r="N495" s="17">
        <v>0.28341141500450701</v>
      </c>
      <c r="O495" s="17">
        <v>0.39638421670398299</v>
      </c>
      <c r="P495" s="17">
        <v>0.13866185895504801</v>
      </c>
      <c r="Q495" s="17">
        <v>0.35118238415811298</v>
      </c>
      <c r="R495" s="17">
        <v>0.30282020995782399</v>
      </c>
      <c r="S495" s="17">
        <v>0.49663673124822399</v>
      </c>
      <c r="T495" s="17">
        <v>0.286593231882319</v>
      </c>
      <c r="U495" s="17">
        <v>0.38947885112948499</v>
      </c>
      <c r="V495" s="17">
        <v>0.49331124460426901</v>
      </c>
      <c r="W495" s="17">
        <v>0.40344171227659897</v>
      </c>
      <c r="X495" s="17">
        <v>0.60906272517103199</v>
      </c>
      <c r="Y495" s="17">
        <v>0.29917735582197003</v>
      </c>
      <c r="Z495" s="17">
        <v>0.32859639845212402</v>
      </c>
      <c r="AA495" s="17">
        <v>0.239958440179978</v>
      </c>
      <c r="AB495" s="17">
        <v>0.30880704623147298</v>
      </c>
      <c r="AC495" s="17">
        <v>0.45066576612188802</v>
      </c>
      <c r="AD495" s="17">
        <v>0.27624702151471497</v>
      </c>
      <c r="AE495" s="17"/>
      <c r="AF495" s="17">
        <v>0.46559753831331802</v>
      </c>
      <c r="AG495" s="17">
        <v>0.262182731747089</v>
      </c>
    </row>
    <row r="496" spans="2:33" x14ac:dyDescent="0.5">
      <c r="B496" t="s">
        <v>231</v>
      </c>
      <c r="C496" s="17">
        <v>8.5250867807546205E-2</v>
      </c>
      <c r="D496" s="17">
        <v>7.0505170148068105E-2</v>
      </c>
      <c r="E496" s="17">
        <v>9.9428210429995001E-2</v>
      </c>
      <c r="F496" s="17"/>
      <c r="G496" s="17">
        <v>6.4224064869708206E-2</v>
      </c>
      <c r="H496" s="17">
        <v>6.8281572776491301E-2</v>
      </c>
      <c r="I496" s="17">
        <v>7.4272240688057004E-2</v>
      </c>
      <c r="J496" s="17">
        <v>0.106278036519001</v>
      </c>
      <c r="K496" s="17">
        <v>9.8515559448870096E-2</v>
      </c>
      <c r="L496" s="17">
        <v>8.4587993273060699E-2</v>
      </c>
      <c r="M496" s="17"/>
      <c r="N496" s="17">
        <v>3.7495721948537002E-2</v>
      </c>
      <c r="O496" s="17">
        <v>0.113338921170346</v>
      </c>
      <c r="P496" s="17">
        <v>6.37888260102034E-2</v>
      </c>
      <c r="Q496" s="17">
        <v>0.11157963338325699</v>
      </c>
      <c r="R496" s="17">
        <v>0</v>
      </c>
      <c r="S496" s="17">
        <v>0</v>
      </c>
      <c r="T496" s="17">
        <v>0.151099576988866</v>
      </c>
      <c r="U496" s="17">
        <v>8.0760445158440802E-2</v>
      </c>
      <c r="V496" s="17">
        <v>8.8290575109758906E-2</v>
      </c>
      <c r="W496" s="17">
        <v>9.5588520155869605E-2</v>
      </c>
      <c r="X496" s="17">
        <v>6.1347850718220603E-2</v>
      </c>
      <c r="Y496" s="17">
        <v>8.30285934704795E-2</v>
      </c>
      <c r="Z496" s="17">
        <v>0.115595979026146</v>
      </c>
      <c r="AA496" s="17">
        <v>7.4693807955463001E-2</v>
      </c>
      <c r="AB496" s="17">
        <v>7.59854688639197E-2</v>
      </c>
      <c r="AC496" s="17">
        <v>0</v>
      </c>
      <c r="AD496" s="17">
        <v>0.16007499429733901</v>
      </c>
      <c r="AE496" s="17"/>
      <c r="AF496" s="17">
        <v>5.3772182736594697E-2</v>
      </c>
      <c r="AG496" s="17">
        <v>0.10599464709647601</v>
      </c>
    </row>
    <row r="497" spans="2:33" x14ac:dyDescent="0.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row>
    <row r="498" spans="2:33" x14ac:dyDescent="0.5">
      <c r="B498" s="6" t="s">
        <v>245</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row>
    <row r="499" spans="2:33" x14ac:dyDescent="0.5">
      <c r="B499" s="24" t="s">
        <v>58</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row>
    <row r="500" spans="2:33" x14ac:dyDescent="0.5">
      <c r="B500" t="s">
        <v>229</v>
      </c>
      <c r="C500" s="17">
        <v>0.13808305336174101</v>
      </c>
      <c r="D500" s="17">
        <v>0.15175288765001299</v>
      </c>
      <c r="E500" s="17">
        <v>0.12420231857825401</v>
      </c>
      <c r="F500" s="17"/>
      <c r="G500" s="17">
        <v>0.123685201917954</v>
      </c>
      <c r="H500" s="17">
        <v>9.4251869593149504E-2</v>
      </c>
      <c r="I500" s="17">
        <v>9.8612171949330404E-2</v>
      </c>
      <c r="J500" s="17">
        <v>5.6564211656550803E-2</v>
      </c>
      <c r="K500" s="17">
        <v>0.14434317501537999</v>
      </c>
      <c r="L500" s="17">
        <v>0.259555699216652</v>
      </c>
      <c r="M500" s="17"/>
      <c r="N500" s="17">
        <v>0.180053174022311</v>
      </c>
      <c r="O500" s="17">
        <v>0.19960286379237299</v>
      </c>
      <c r="P500" s="17">
        <v>0.26567197759267802</v>
      </c>
      <c r="Q500" s="17">
        <v>0.22403828345712101</v>
      </c>
      <c r="R500" s="17">
        <v>0.41692899498618102</v>
      </c>
      <c r="S500" s="17">
        <v>0.23243487359100801</v>
      </c>
      <c r="T500" s="17">
        <v>0.13780486991578</v>
      </c>
      <c r="U500" s="17">
        <v>6.7348725393253095E-2</v>
      </c>
      <c r="V500" s="17">
        <v>0.18040897325254099</v>
      </c>
      <c r="W500" s="17">
        <v>9.2614767735466799E-2</v>
      </c>
      <c r="X500" s="17">
        <v>6.7044972062799801E-2</v>
      </c>
      <c r="Y500" s="17">
        <v>0.114474760381895</v>
      </c>
      <c r="Z500" s="17">
        <v>0.148829461144977</v>
      </c>
      <c r="AA500" s="17">
        <v>0.25090754829161299</v>
      </c>
      <c r="AB500" s="17">
        <v>9.7335822961926402E-2</v>
      </c>
      <c r="AC500" s="17">
        <v>0.178701975827571</v>
      </c>
      <c r="AD500" s="17">
        <v>0.21405653773402</v>
      </c>
      <c r="AE500" s="17"/>
      <c r="AF500" s="17">
        <v>9.6181404205648996E-2</v>
      </c>
      <c r="AG500" s="17">
        <v>0.16569534275619999</v>
      </c>
    </row>
    <row r="501" spans="2:33" x14ac:dyDescent="0.5">
      <c r="B501" t="s">
        <v>230</v>
      </c>
      <c r="C501" s="17">
        <v>0.84634892723358801</v>
      </c>
      <c r="D501" s="17">
        <v>0.83030538117931196</v>
      </c>
      <c r="E501" s="17">
        <v>0.86239844311661296</v>
      </c>
      <c r="F501" s="17"/>
      <c r="G501" s="17">
        <v>0.86702022811733104</v>
      </c>
      <c r="H501" s="17">
        <v>0.89504018490341697</v>
      </c>
      <c r="I501" s="17">
        <v>0.87974660608636801</v>
      </c>
      <c r="J501" s="17">
        <v>0.92079704814998298</v>
      </c>
      <c r="K501" s="17">
        <v>0.83933467381115701</v>
      </c>
      <c r="L501" s="17">
        <v>0.73070432476588099</v>
      </c>
      <c r="M501" s="17"/>
      <c r="N501" s="17">
        <v>0.81994682597768898</v>
      </c>
      <c r="O501" s="17">
        <v>0.73455227853826299</v>
      </c>
      <c r="P501" s="17">
        <v>0.73432802240732198</v>
      </c>
      <c r="Q501" s="17">
        <v>0.77596171654287904</v>
      </c>
      <c r="R501" s="17">
        <v>0.58307100501381903</v>
      </c>
      <c r="S501" s="17">
        <v>0.76756512640899199</v>
      </c>
      <c r="T501" s="17">
        <v>0.86219513008422</v>
      </c>
      <c r="U501" s="17">
        <v>0.92417149181050096</v>
      </c>
      <c r="V501" s="17">
        <v>0.79813180125681704</v>
      </c>
      <c r="W501" s="17">
        <v>0.90738523226453305</v>
      </c>
      <c r="X501" s="17">
        <v>0.93295502793719998</v>
      </c>
      <c r="Y501" s="17">
        <v>0.87859451151091805</v>
      </c>
      <c r="Z501" s="17">
        <v>0.82419518326272401</v>
      </c>
      <c r="AA501" s="17">
        <v>0.74909245170838701</v>
      </c>
      <c r="AB501" s="17">
        <v>0.875794094483482</v>
      </c>
      <c r="AC501" s="17">
        <v>0.82129802417242903</v>
      </c>
      <c r="AD501" s="17">
        <v>0.72273492965419905</v>
      </c>
      <c r="AE501" s="17"/>
      <c r="AF501" s="17">
        <v>0.89715662369712201</v>
      </c>
      <c r="AG501" s="17">
        <v>0.81286774340259305</v>
      </c>
    </row>
    <row r="502" spans="2:33" x14ac:dyDescent="0.5">
      <c r="B502" t="s">
        <v>231</v>
      </c>
      <c r="C502" s="17">
        <v>1.5568019404671399E-2</v>
      </c>
      <c r="D502" s="17">
        <v>1.7941731170674401E-2</v>
      </c>
      <c r="E502" s="17">
        <v>1.3399238305132699E-2</v>
      </c>
      <c r="F502" s="17"/>
      <c r="G502" s="17">
        <v>9.2945699647146197E-3</v>
      </c>
      <c r="H502" s="17">
        <v>1.0707945503433699E-2</v>
      </c>
      <c r="I502" s="17">
        <v>2.16412219643018E-2</v>
      </c>
      <c r="J502" s="17">
        <v>2.26387401934659E-2</v>
      </c>
      <c r="K502" s="17">
        <v>1.63221511734629E-2</v>
      </c>
      <c r="L502" s="17">
        <v>9.7399760174675509E-3</v>
      </c>
      <c r="M502" s="17"/>
      <c r="N502" s="17">
        <v>0</v>
      </c>
      <c r="O502" s="17">
        <v>6.5844857669363793E-2</v>
      </c>
      <c r="P502" s="17">
        <v>0</v>
      </c>
      <c r="Q502" s="17">
        <v>0</v>
      </c>
      <c r="R502" s="17">
        <v>0</v>
      </c>
      <c r="S502" s="17">
        <v>0</v>
      </c>
      <c r="T502" s="17">
        <v>0</v>
      </c>
      <c r="U502" s="17">
        <v>8.4797827962459597E-3</v>
      </c>
      <c r="V502" s="17">
        <v>2.1459225490641599E-2</v>
      </c>
      <c r="W502" s="17">
        <v>0</v>
      </c>
      <c r="X502" s="17">
        <v>0</v>
      </c>
      <c r="Y502" s="17">
        <v>6.93072810718627E-3</v>
      </c>
      <c r="Z502" s="17">
        <v>2.6975355592299001E-2</v>
      </c>
      <c r="AA502" s="17">
        <v>0</v>
      </c>
      <c r="AB502" s="17">
        <v>2.6870082554591699E-2</v>
      </c>
      <c r="AC502" s="17">
        <v>0</v>
      </c>
      <c r="AD502" s="17">
        <v>6.3208532611781901E-2</v>
      </c>
      <c r="AE502" s="17"/>
      <c r="AF502" s="17">
        <v>6.6619720972294003E-3</v>
      </c>
      <c r="AG502" s="17">
        <v>2.1436913841206499E-2</v>
      </c>
    </row>
    <row r="503" spans="2:33" x14ac:dyDescent="0.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row>
    <row r="504" spans="2:33" x14ac:dyDescent="0.5">
      <c r="B504" s="6" t="s">
        <v>246</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row>
    <row r="505" spans="2:33" x14ac:dyDescent="0.5">
      <c r="B505" s="24" t="s">
        <v>58</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row>
    <row r="506" spans="2:33" x14ac:dyDescent="0.5">
      <c r="B506" t="s">
        <v>229</v>
      </c>
      <c r="C506" s="17">
        <v>0.64755760268942597</v>
      </c>
      <c r="D506" s="17">
        <v>0.64064878640697398</v>
      </c>
      <c r="E506" s="17">
        <v>0.65497465895209495</v>
      </c>
      <c r="F506" s="17"/>
      <c r="G506" s="17">
        <v>0.578355554776393</v>
      </c>
      <c r="H506" s="17">
        <v>0.52403188037528303</v>
      </c>
      <c r="I506" s="17">
        <v>0.52221954999328801</v>
      </c>
      <c r="J506" s="17">
        <v>0.62560315910028597</v>
      </c>
      <c r="K506" s="17">
        <v>0.73934278738621895</v>
      </c>
      <c r="L506" s="17">
        <v>0.79170250543291498</v>
      </c>
      <c r="M506" s="17"/>
      <c r="N506" s="17">
        <v>0.60046669723211499</v>
      </c>
      <c r="O506" s="17">
        <v>0.61308148371708304</v>
      </c>
      <c r="P506" s="17">
        <v>0.70523466441879801</v>
      </c>
      <c r="Q506" s="17">
        <v>0.76726788560194004</v>
      </c>
      <c r="R506" s="17">
        <v>0.78654984704546904</v>
      </c>
      <c r="S506" s="17">
        <v>0.66429259743002</v>
      </c>
      <c r="T506" s="17">
        <v>0.65251231001702203</v>
      </c>
      <c r="U506" s="17">
        <v>0.60110405604353301</v>
      </c>
      <c r="V506" s="17">
        <v>0.65328703878594896</v>
      </c>
      <c r="W506" s="17">
        <v>0.46168684459540799</v>
      </c>
      <c r="X506" s="17">
        <v>0.44123289492281698</v>
      </c>
      <c r="Y506" s="17">
        <v>0.67849180534438702</v>
      </c>
      <c r="Z506" s="17">
        <v>0.740803061115207</v>
      </c>
      <c r="AA506" s="17">
        <v>0.68591083268314301</v>
      </c>
      <c r="AB506" s="17">
        <v>0.66280778815433805</v>
      </c>
      <c r="AC506" s="17">
        <v>0.69187895602257898</v>
      </c>
      <c r="AD506" s="17">
        <v>0.512368567413094</v>
      </c>
      <c r="AE506" s="17"/>
      <c r="AF506" s="17">
        <v>0.60070986520967995</v>
      </c>
      <c r="AG506" s="17">
        <v>0.67842925835976897</v>
      </c>
    </row>
    <row r="507" spans="2:33" x14ac:dyDescent="0.5">
      <c r="B507" t="s">
        <v>230</v>
      </c>
      <c r="C507" s="17">
        <v>0.308835690357528</v>
      </c>
      <c r="D507" s="17">
        <v>0.31479408146419802</v>
      </c>
      <c r="E507" s="17">
        <v>0.302142267589535</v>
      </c>
      <c r="F507" s="17"/>
      <c r="G507" s="17">
        <v>0.39351154102222002</v>
      </c>
      <c r="H507" s="17">
        <v>0.44998726607702</v>
      </c>
      <c r="I507" s="17">
        <v>0.423569200275909</v>
      </c>
      <c r="J507" s="17">
        <v>0.31742104935044702</v>
      </c>
      <c r="K507" s="17">
        <v>0.22538281563190701</v>
      </c>
      <c r="L507" s="17">
        <v>0.16233741600004001</v>
      </c>
      <c r="M507" s="17"/>
      <c r="N507" s="17">
        <v>0.324521637080877</v>
      </c>
      <c r="O507" s="17">
        <v>0.24017905438173601</v>
      </c>
      <c r="P507" s="17">
        <v>0.29476533558120099</v>
      </c>
      <c r="Q507" s="17">
        <v>0.21371767414236001</v>
      </c>
      <c r="R507" s="17">
        <v>0.21345015295453099</v>
      </c>
      <c r="S507" s="17">
        <v>0.33570740256998</v>
      </c>
      <c r="T507" s="17">
        <v>0.30747729015865399</v>
      </c>
      <c r="U507" s="17">
        <v>0.369150387366312</v>
      </c>
      <c r="V507" s="17">
        <v>0.31506573647118702</v>
      </c>
      <c r="W507" s="17">
        <v>0.48077976137101203</v>
      </c>
      <c r="X507" s="17">
        <v>0.491722133014383</v>
      </c>
      <c r="Y507" s="17">
        <v>0.274723115469518</v>
      </c>
      <c r="Z507" s="17">
        <v>0.22167520015013101</v>
      </c>
      <c r="AA507" s="17">
        <v>0.166752928918318</v>
      </c>
      <c r="AB507" s="17">
        <v>0.31397341630901299</v>
      </c>
      <c r="AC507" s="17">
        <v>0.25146168438998201</v>
      </c>
      <c r="AD507" s="17">
        <v>0.42679301690874999</v>
      </c>
      <c r="AE507" s="17"/>
      <c r="AF507" s="17">
        <v>0.37026835656346102</v>
      </c>
      <c r="AG507" s="17">
        <v>0.26835287901918697</v>
      </c>
    </row>
    <row r="508" spans="2:33" x14ac:dyDescent="0.5">
      <c r="B508" t="s">
        <v>231</v>
      </c>
      <c r="C508" s="17">
        <v>4.3606706953045901E-2</v>
      </c>
      <c r="D508" s="17">
        <v>4.4557132128828197E-2</v>
      </c>
      <c r="E508" s="17">
        <v>4.28830734583701E-2</v>
      </c>
      <c r="F508" s="17"/>
      <c r="G508" s="17">
        <v>2.8132904201387199E-2</v>
      </c>
      <c r="H508" s="17">
        <v>2.5980853547697001E-2</v>
      </c>
      <c r="I508" s="17">
        <v>5.4211249730802297E-2</v>
      </c>
      <c r="J508" s="17">
        <v>5.6975791549267102E-2</v>
      </c>
      <c r="K508" s="17">
        <v>3.5274396981874401E-2</v>
      </c>
      <c r="L508" s="17">
        <v>4.5960078567044899E-2</v>
      </c>
      <c r="M508" s="17"/>
      <c r="N508" s="17">
        <v>7.5011665687007997E-2</v>
      </c>
      <c r="O508" s="17">
        <v>0.14673946190118101</v>
      </c>
      <c r="P508" s="17">
        <v>0</v>
      </c>
      <c r="Q508" s="17">
        <v>1.9014440255700302E-2</v>
      </c>
      <c r="R508" s="17">
        <v>0</v>
      </c>
      <c r="S508" s="17">
        <v>0</v>
      </c>
      <c r="T508" s="17">
        <v>4.0010399824324E-2</v>
      </c>
      <c r="U508" s="17">
        <v>2.9745556590154199E-2</v>
      </c>
      <c r="V508" s="17">
        <v>3.1647224742864001E-2</v>
      </c>
      <c r="W508" s="17">
        <v>5.7533394033580099E-2</v>
      </c>
      <c r="X508" s="17">
        <v>6.7044972062799801E-2</v>
      </c>
      <c r="Y508" s="17">
        <v>4.6785079186095001E-2</v>
      </c>
      <c r="Z508" s="17">
        <v>3.7521738734662101E-2</v>
      </c>
      <c r="AA508" s="17">
        <v>0.14733623839853899</v>
      </c>
      <c r="AB508" s="17">
        <v>2.3218795536648799E-2</v>
      </c>
      <c r="AC508" s="17">
        <v>5.6659359587439902E-2</v>
      </c>
      <c r="AD508" s="17">
        <v>6.0838415678155802E-2</v>
      </c>
      <c r="AE508" s="17"/>
      <c r="AF508" s="17">
        <v>2.90217782268599E-2</v>
      </c>
      <c r="AG508" s="17">
        <v>5.3217862621043298E-2</v>
      </c>
    </row>
    <row r="509" spans="2:33" x14ac:dyDescent="0.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row>
    <row r="510" spans="2:33" x14ac:dyDescent="0.5">
      <c r="B510" s="6" t="s">
        <v>247</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row>
    <row r="511" spans="2:33" x14ac:dyDescent="0.5">
      <c r="B511" s="24" t="s">
        <v>58</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row>
    <row r="512" spans="2:33" x14ac:dyDescent="0.5">
      <c r="B512" t="s">
        <v>229</v>
      </c>
      <c r="C512" s="17">
        <v>0.463750735372154</v>
      </c>
      <c r="D512" s="17">
        <v>0.45174823437129502</v>
      </c>
      <c r="E512" s="17">
        <v>0.476817876783387</v>
      </c>
      <c r="F512" s="17"/>
      <c r="G512" s="17">
        <v>0.22982756052481601</v>
      </c>
      <c r="H512" s="17">
        <v>0.26435923222298802</v>
      </c>
      <c r="I512" s="17">
        <v>0.320923227814985</v>
      </c>
      <c r="J512" s="17">
        <v>0.47341607419295401</v>
      </c>
      <c r="K512" s="17">
        <v>0.61445239985656597</v>
      </c>
      <c r="L512" s="17">
        <v>0.65779495664578902</v>
      </c>
      <c r="M512" s="17"/>
      <c r="N512" s="17">
        <v>0.43362618115645302</v>
      </c>
      <c r="O512" s="17">
        <v>0.46789520039295301</v>
      </c>
      <c r="P512" s="17">
        <v>0.57202075458555401</v>
      </c>
      <c r="Q512" s="17">
        <v>0.48409030963634497</v>
      </c>
      <c r="R512" s="17">
        <v>0.46578968449155</v>
      </c>
      <c r="S512" s="17">
        <v>0.70893485642443299</v>
      </c>
      <c r="T512" s="17">
        <v>0.42760949440558599</v>
      </c>
      <c r="U512" s="17">
        <v>0.41811172458803503</v>
      </c>
      <c r="V512" s="17">
        <v>0.407172546556755</v>
      </c>
      <c r="W512" s="17">
        <v>0.375128057273791</v>
      </c>
      <c r="X512" s="17">
        <v>0.193273739575755</v>
      </c>
      <c r="Y512" s="17">
        <v>0.61026720148069302</v>
      </c>
      <c r="Z512" s="17">
        <v>0.46987622496474701</v>
      </c>
      <c r="AA512" s="17">
        <v>0.52377750032007697</v>
      </c>
      <c r="AB512" s="17">
        <v>0.456312526994609</v>
      </c>
      <c r="AC512" s="17">
        <v>0.44132054450064301</v>
      </c>
      <c r="AD512" s="17">
        <v>0.35017938872087301</v>
      </c>
      <c r="AE512" s="17"/>
      <c r="AF512" s="17">
        <v>0.38478354023609501</v>
      </c>
      <c r="AG512" s="17">
        <v>0.51578842574188</v>
      </c>
    </row>
    <row r="513" spans="2:33" x14ac:dyDescent="0.5">
      <c r="B513" t="s">
        <v>230</v>
      </c>
      <c r="C513" s="17">
        <v>0.47962846806648501</v>
      </c>
      <c r="D513" s="17">
        <v>0.480965028143994</v>
      </c>
      <c r="E513" s="17">
        <v>0.47635807177683398</v>
      </c>
      <c r="F513" s="17"/>
      <c r="G513" s="17">
        <v>0.699733767449779</v>
      </c>
      <c r="H513" s="17">
        <v>0.70468446460794898</v>
      </c>
      <c r="I513" s="17">
        <v>0.60506537857873899</v>
      </c>
      <c r="J513" s="17">
        <v>0.45395071176427298</v>
      </c>
      <c r="K513" s="17">
        <v>0.342613699304473</v>
      </c>
      <c r="L513" s="17">
        <v>0.29303795064640598</v>
      </c>
      <c r="M513" s="17"/>
      <c r="N513" s="17">
        <v>0.48631492944453403</v>
      </c>
      <c r="O513" s="17">
        <v>0.33899303191913599</v>
      </c>
      <c r="P513" s="17">
        <v>0.32700160355542801</v>
      </c>
      <c r="Q513" s="17">
        <v>0.42790965638798201</v>
      </c>
      <c r="R513" s="17">
        <v>0.53421031550845</v>
      </c>
      <c r="S513" s="17">
        <v>0.29106514357556701</v>
      </c>
      <c r="T513" s="17">
        <v>0.57239050559441396</v>
      </c>
      <c r="U513" s="17">
        <v>0.56258329441865995</v>
      </c>
      <c r="V513" s="17">
        <v>0.52841851210260804</v>
      </c>
      <c r="W513" s="17">
        <v>0.58777587835714995</v>
      </c>
      <c r="X513" s="17">
        <v>0.73968128836144498</v>
      </c>
      <c r="Y513" s="17">
        <v>0.34219263583565601</v>
      </c>
      <c r="Z513" s="17">
        <v>0.51369480258531697</v>
      </c>
      <c r="AA513" s="17">
        <v>0.34873410089331902</v>
      </c>
      <c r="AB513" s="17">
        <v>0.45368706393269898</v>
      </c>
      <c r="AC513" s="17">
        <v>0.55867945549935705</v>
      </c>
      <c r="AD513" s="17">
        <v>0.55696368474564995</v>
      </c>
      <c r="AE513" s="17"/>
      <c r="AF513" s="17">
        <v>0.59745141893051301</v>
      </c>
      <c r="AG513" s="17">
        <v>0.40198566683813097</v>
      </c>
    </row>
    <row r="514" spans="2:33" x14ac:dyDescent="0.5">
      <c r="B514" t="s">
        <v>231</v>
      </c>
      <c r="C514" s="17">
        <v>5.6620796561361E-2</v>
      </c>
      <c r="D514" s="17">
        <v>6.7286737484711007E-2</v>
      </c>
      <c r="E514" s="17">
        <v>4.68240514397784E-2</v>
      </c>
      <c r="F514" s="17"/>
      <c r="G514" s="17">
        <v>7.0438672025405394E-2</v>
      </c>
      <c r="H514" s="17">
        <v>3.0956303169062501E-2</v>
      </c>
      <c r="I514" s="17">
        <v>7.4011393606275303E-2</v>
      </c>
      <c r="J514" s="17">
        <v>7.2633214042773106E-2</v>
      </c>
      <c r="K514" s="17">
        <v>4.2933900838961203E-2</v>
      </c>
      <c r="L514" s="17">
        <v>4.9167092707805199E-2</v>
      </c>
      <c r="M514" s="17"/>
      <c r="N514" s="17">
        <v>8.0058889399013802E-2</v>
      </c>
      <c r="O514" s="17">
        <v>0.193111767687911</v>
      </c>
      <c r="P514" s="17">
        <v>0.100977641859018</v>
      </c>
      <c r="Q514" s="17">
        <v>8.8000033975673103E-2</v>
      </c>
      <c r="R514" s="17">
        <v>0</v>
      </c>
      <c r="S514" s="17">
        <v>0</v>
      </c>
      <c r="T514" s="17">
        <v>0</v>
      </c>
      <c r="U514" s="17">
        <v>1.9304980993304698E-2</v>
      </c>
      <c r="V514" s="17">
        <v>6.4408941340636794E-2</v>
      </c>
      <c r="W514" s="17">
        <v>3.7096064369059802E-2</v>
      </c>
      <c r="X514" s="17">
        <v>6.7044972062799801E-2</v>
      </c>
      <c r="Y514" s="17">
        <v>4.7540162683650702E-2</v>
      </c>
      <c r="Z514" s="17">
        <v>1.64289724499358E-2</v>
      </c>
      <c r="AA514" s="17">
        <v>0.12748839878660401</v>
      </c>
      <c r="AB514" s="17">
        <v>9.0000409072692106E-2</v>
      </c>
      <c r="AC514" s="17">
        <v>0</v>
      </c>
      <c r="AD514" s="17">
        <v>9.2856926533477699E-2</v>
      </c>
      <c r="AE514" s="17"/>
      <c r="AF514" s="17">
        <v>1.77650408333919E-2</v>
      </c>
      <c r="AG514" s="17">
        <v>8.2225907419989697E-2</v>
      </c>
    </row>
    <row r="515" spans="2:33" x14ac:dyDescent="0.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row>
    <row r="516" spans="2:33" x14ac:dyDescent="0.5">
      <c r="B516" s="6" t="s">
        <v>248</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row>
    <row r="517" spans="2:33" x14ac:dyDescent="0.5">
      <c r="B517" s="24" t="s">
        <v>58</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row>
    <row r="518" spans="2:33" x14ac:dyDescent="0.5">
      <c r="B518" t="s">
        <v>229</v>
      </c>
      <c r="C518" s="17">
        <v>0.168376150333443</v>
      </c>
      <c r="D518" s="17">
        <v>0.15131753121659899</v>
      </c>
      <c r="E518" s="17">
        <v>0.185047404141269</v>
      </c>
      <c r="F518" s="17"/>
      <c r="G518" s="17">
        <v>0.23791318465286901</v>
      </c>
      <c r="H518" s="17">
        <v>0.14624076857854701</v>
      </c>
      <c r="I518" s="17">
        <v>0.101754932545251</v>
      </c>
      <c r="J518" s="17">
        <v>0.11795611886377599</v>
      </c>
      <c r="K518" s="17">
        <v>0.17588218347843601</v>
      </c>
      <c r="L518" s="17">
        <v>0.24146536219643899</v>
      </c>
      <c r="M518" s="17"/>
      <c r="N518" s="17">
        <v>0.209808386381823</v>
      </c>
      <c r="O518" s="17">
        <v>0.20741007010073501</v>
      </c>
      <c r="P518" s="17">
        <v>0.37631553460031097</v>
      </c>
      <c r="Q518" s="17">
        <v>0.17061696956480299</v>
      </c>
      <c r="R518" s="17">
        <v>0.308150077923457</v>
      </c>
      <c r="S518" s="17">
        <v>0</v>
      </c>
      <c r="T518" s="17">
        <v>0.134376372194461</v>
      </c>
      <c r="U518" s="17">
        <v>0.141479150507788</v>
      </c>
      <c r="V518" s="17">
        <v>0.13450349136449299</v>
      </c>
      <c r="W518" s="17">
        <v>0.20668707070966799</v>
      </c>
      <c r="X518" s="17">
        <v>0.12954661488443001</v>
      </c>
      <c r="Y518" s="17">
        <v>0.13869967550141399</v>
      </c>
      <c r="Z518" s="17">
        <v>0.138079433202977</v>
      </c>
      <c r="AA518" s="17">
        <v>0.30851908264515499</v>
      </c>
      <c r="AB518" s="17">
        <v>0.15135716489991799</v>
      </c>
      <c r="AC518" s="17">
        <v>0.35578287937335701</v>
      </c>
      <c r="AD518" s="17">
        <v>0.18584754691445299</v>
      </c>
      <c r="AE518" s="17"/>
      <c r="AF518" s="17">
        <v>0.116495673668477</v>
      </c>
      <c r="AG518" s="17">
        <v>0.202564273341658</v>
      </c>
    </row>
    <row r="519" spans="2:33" x14ac:dyDescent="0.5">
      <c r="B519" t="s">
        <v>230</v>
      </c>
      <c r="C519" s="17">
        <v>0.80211569540001004</v>
      </c>
      <c r="D519" s="17">
        <v>0.82096388252119101</v>
      </c>
      <c r="E519" s="17">
        <v>0.78364964059946995</v>
      </c>
      <c r="F519" s="17"/>
      <c r="G519" s="17">
        <v>0.71148814402675198</v>
      </c>
      <c r="H519" s="17">
        <v>0.82651213092436504</v>
      </c>
      <c r="I519" s="17">
        <v>0.85155968912409297</v>
      </c>
      <c r="J519" s="17">
        <v>0.84750199918152602</v>
      </c>
      <c r="K519" s="17">
        <v>0.81000775966533201</v>
      </c>
      <c r="L519" s="17">
        <v>0.74199526011250505</v>
      </c>
      <c r="M519" s="17"/>
      <c r="N519" s="17">
        <v>0.77650463161625705</v>
      </c>
      <c r="O519" s="17">
        <v>0.67925100872891897</v>
      </c>
      <c r="P519" s="17">
        <v>0.62368446539968903</v>
      </c>
      <c r="Q519" s="17">
        <v>0.81036859017949703</v>
      </c>
      <c r="R519" s="17">
        <v>0.69184992207654294</v>
      </c>
      <c r="S519" s="17">
        <v>1</v>
      </c>
      <c r="T519" s="17">
        <v>0.86562362780553903</v>
      </c>
      <c r="U519" s="17">
        <v>0.84041479820569898</v>
      </c>
      <c r="V519" s="17">
        <v>0.83359153549121701</v>
      </c>
      <c r="W519" s="17">
        <v>0.79331292929033204</v>
      </c>
      <c r="X519" s="17">
        <v>0.803408413052771</v>
      </c>
      <c r="Y519" s="17">
        <v>0.83797176369270199</v>
      </c>
      <c r="Z519" s="17">
        <v>0.81681507995651303</v>
      </c>
      <c r="AA519" s="17">
        <v>0.69148091735484496</v>
      </c>
      <c r="AB519" s="17">
        <v>0.79939403319424296</v>
      </c>
      <c r="AC519" s="17">
        <v>0.64421712062664305</v>
      </c>
      <c r="AD519" s="17">
        <v>0.76799718611188605</v>
      </c>
      <c r="AE519" s="17"/>
      <c r="AF519" s="17">
        <v>0.86828488596951303</v>
      </c>
      <c r="AG519" s="17">
        <v>0.758511615947289</v>
      </c>
    </row>
    <row r="520" spans="2:33" x14ac:dyDescent="0.5">
      <c r="B520" t="s">
        <v>231</v>
      </c>
      <c r="C520" s="17">
        <v>2.9508154266547501E-2</v>
      </c>
      <c r="D520" s="17">
        <v>2.7718586262210299E-2</v>
      </c>
      <c r="E520" s="17">
        <v>3.1302955259260301E-2</v>
      </c>
      <c r="F520" s="17"/>
      <c r="G520" s="17">
        <v>5.0598671320378999E-2</v>
      </c>
      <c r="H520" s="17">
        <v>2.7247100497088599E-2</v>
      </c>
      <c r="I520" s="17">
        <v>4.6685378330656398E-2</v>
      </c>
      <c r="J520" s="17">
        <v>3.4541881954697901E-2</v>
      </c>
      <c r="K520" s="17">
        <v>1.4110056856232201E-2</v>
      </c>
      <c r="L520" s="17">
        <v>1.65393776910558E-2</v>
      </c>
      <c r="M520" s="17"/>
      <c r="N520" s="17">
        <v>1.36869820019195E-2</v>
      </c>
      <c r="O520" s="17">
        <v>0.113338921170346</v>
      </c>
      <c r="P520" s="17">
        <v>0</v>
      </c>
      <c r="Q520" s="17">
        <v>1.9014440255700302E-2</v>
      </c>
      <c r="R520" s="17">
        <v>0</v>
      </c>
      <c r="S520" s="17">
        <v>0</v>
      </c>
      <c r="T520" s="17">
        <v>0</v>
      </c>
      <c r="U520" s="17">
        <v>1.8106051286513401E-2</v>
      </c>
      <c r="V520" s="17">
        <v>3.1904973144290097E-2</v>
      </c>
      <c r="W520" s="17">
        <v>0</v>
      </c>
      <c r="X520" s="17">
        <v>6.7044972062799801E-2</v>
      </c>
      <c r="Y520" s="17">
        <v>2.33285608058846E-2</v>
      </c>
      <c r="Z520" s="17">
        <v>4.51054868405096E-2</v>
      </c>
      <c r="AA520" s="17">
        <v>0</v>
      </c>
      <c r="AB520" s="17">
        <v>4.9248801905838899E-2</v>
      </c>
      <c r="AC520" s="17">
        <v>0</v>
      </c>
      <c r="AD520" s="17">
        <v>4.6155266973660902E-2</v>
      </c>
      <c r="AE520" s="17"/>
      <c r="AF520" s="17">
        <v>1.52194403620099E-2</v>
      </c>
      <c r="AG520" s="17">
        <v>3.8924110711053297E-2</v>
      </c>
    </row>
    <row r="521" spans="2:33" x14ac:dyDescent="0.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row>
    <row r="522" spans="2:33" x14ac:dyDescent="0.5">
      <c r="B522" s="6" t="s">
        <v>249</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row>
    <row r="523" spans="2:33" x14ac:dyDescent="0.5">
      <c r="B523" s="24" t="s">
        <v>58</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row>
    <row r="524" spans="2:33" x14ac:dyDescent="0.5">
      <c r="B524" t="s">
        <v>229</v>
      </c>
      <c r="C524" s="17">
        <v>0.43904259323679701</v>
      </c>
      <c r="D524" s="17">
        <v>0.37812238339686999</v>
      </c>
      <c r="E524" s="17">
        <v>0.49795101127917801</v>
      </c>
      <c r="F524" s="17"/>
      <c r="G524" s="17">
        <v>0.30379132496970201</v>
      </c>
      <c r="H524" s="17">
        <v>0.29835453787206401</v>
      </c>
      <c r="I524" s="17">
        <v>0.38818613468676899</v>
      </c>
      <c r="J524" s="17">
        <v>0.41827445445865802</v>
      </c>
      <c r="K524" s="17">
        <v>0.473431218307441</v>
      </c>
      <c r="L524" s="17">
        <v>0.59893378316519397</v>
      </c>
      <c r="M524" s="17"/>
      <c r="N524" s="17">
        <v>0.55402709410917705</v>
      </c>
      <c r="O524" s="17">
        <v>0.49757702719915797</v>
      </c>
      <c r="P524" s="17">
        <v>0.40824576405767399</v>
      </c>
      <c r="Q524" s="17">
        <v>0.414854196493671</v>
      </c>
      <c r="R524" s="17">
        <v>0.25890422356641202</v>
      </c>
      <c r="S524" s="17">
        <v>0.568142276160989</v>
      </c>
      <c r="T524" s="17">
        <v>0.453367186656157</v>
      </c>
      <c r="U524" s="17">
        <v>0.30700665261013599</v>
      </c>
      <c r="V524" s="17">
        <v>0.29879034180668401</v>
      </c>
      <c r="W524" s="17">
        <v>0.40399458804650601</v>
      </c>
      <c r="X524" s="17">
        <v>0.38943400345691898</v>
      </c>
      <c r="Y524" s="17">
        <v>0.45990973668849999</v>
      </c>
      <c r="Z524" s="17">
        <v>0.50926399417822699</v>
      </c>
      <c r="AA524" s="17">
        <v>0.45116554930524599</v>
      </c>
      <c r="AB524" s="17">
        <v>0.487261878142281</v>
      </c>
      <c r="AC524" s="17">
        <v>0.518527885855674</v>
      </c>
      <c r="AD524" s="17">
        <v>0.44902476525338803</v>
      </c>
      <c r="AE524" s="17"/>
      <c r="AF524" s="17">
        <v>0.278756971286162</v>
      </c>
      <c r="AG524" s="17">
        <v>0.54466738529652403</v>
      </c>
    </row>
    <row r="525" spans="2:33" x14ac:dyDescent="0.5">
      <c r="B525" t="s">
        <v>230</v>
      </c>
      <c r="C525" s="17">
        <v>0.497901466728084</v>
      </c>
      <c r="D525" s="17">
        <v>0.568628454334144</v>
      </c>
      <c r="E525" s="17">
        <v>0.42953963444904503</v>
      </c>
      <c r="F525" s="17"/>
      <c r="G525" s="17">
        <v>0.61708611904199595</v>
      </c>
      <c r="H525" s="17">
        <v>0.66291333249199502</v>
      </c>
      <c r="I525" s="17">
        <v>0.535995524157592</v>
      </c>
      <c r="J525" s="17">
        <v>0.50576565223048298</v>
      </c>
      <c r="K525" s="17">
        <v>0.49049383408588898</v>
      </c>
      <c r="L525" s="17">
        <v>0.33193372315234698</v>
      </c>
      <c r="M525" s="17"/>
      <c r="N525" s="17">
        <v>0.32412567737060999</v>
      </c>
      <c r="O525" s="17">
        <v>0.43657811513147898</v>
      </c>
      <c r="P525" s="17">
        <v>0.44283636715389302</v>
      </c>
      <c r="Q525" s="17">
        <v>0.51616020978635702</v>
      </c>
      <c r="R525" s="17">
        <v>0.56019998483283595</v>
      </c>
      <c r="S525" s="17">
        <v>0.431857723839011</v>
      </c>
      <c r="T525" s="17">
        <v>0.36290028855501799</v>
      </c>
      <c r="U525" s="17">
        <v>0.66799490434253095</v>
      </c>
      <c r="V525" s="17">
        <v>0.61073707966058299</v>
      </c>
      <c r="W525" s="17">
        <v>0.56924792626451803</v>
      </c>
      <c r="X525" s="17">
        <v>0.61056599654308097</v>
      </c>
      <c r="Y525" s="17">
        <v>0.50260766102726195</v>
      </c>
      <c r="Z525" s="17">
        <v>0.41085264493128898</v>
      </c>
      <c r="AA525" s="17">
        <v>0.47414064273929102</v>
      </c>
      <c r="AB525" s="17">
        <v>0.45107993985327299</v>
      </c>
      <c r="AC525" s="17">
        <v>0.481472114144326</v>
      </c>
      <c r="AD525" s="17">
        <v>0.44391914395662502</v>
      </c>
      <c r="AE525" s="17"/>
      <c r="AF525" s="17">
        <v>0.69736898954398796</v>
      </c>
      <c r="AG525" s="17">
        <v>0.36645664114923499</v>
      </c>
    </row>
    <row r="526" spans="2:33" x14ac:dyDescent="0.5">
      <c r="B526" t="s">
        <v>231</v>
      </c>
      <c r="C526" s="17">
        <v>6.3055940035118302E-2</v>
      </c>
      <c r="D526" s="17">
        <v>5.3249162268985899E-2</v>
      </c>
      <c r="E526" s="17">
        <v>7.2509354271777501E-2</v>
      </c>
      <c r="F526" s="17"/>
      <c r="G526" s="17">
        <v>7.9122555988302895E-2</v>
      </c>
      <c r="H526" s="17">
        <v>3.8732129635940603E-2</v>
      </c>
      <c r="I526" s="17">
        <v>7.5818341155639707E-2</v>
      </c>
      <c r="J526" s="17">
        <v>7.5959893310858603E-2</v>
      </c>
      <c r="K526" s="17">
        <v>3.6074947606669697E-2</v>
      </c>
      <c r="L526" s="17">
        <v>6.9132493682459301E-2</v>
      </c>
      <c r="M526" s="17"/>
      <c r="N526" s="17">
        <v>0.121847228520213</v>
      </c>
      <c r="O526" s="17">
        <v>6.5844857669363793E-2</v>
      </c>
      <c r="P526" s="17">
        <v>0.14891786878843299</v>
      </c>
      <c r="Q526" s="17">
        <v>6.8985593719972801E-2</v>
      </c>
      <c r="R526" s="17">
        <v>0.180895791600752</v>
      </c>
      <c r="S526" s="17">
        <v>0</v>
      </c>
      <c r="T526" s="17">
        <v>0.18373252478882501</v>
      </c>
      <c r="U526" s="17">
        <v>2.49984430473328E-2</v>
      </c>
      <c r="V526" s="17">
        <v>9.0472578532733397E-2</v>
      </c>
      <c r="W526" s="17">
        <v>2.6757485688976099E-2</v>
      </c>
      <c r="X526" s="17">
        <v>0</v>
      </c>
      <c r="Y526" s="17">
        <v>3.7482602284238199E-2</v>
      </c>
      <c r="Z526" s="17">
        <v>7.9883360890483701E-2</v>
      </c>
      <c r="AA526" s="17">
        <v>7.4693807955463001E-2</v>
      </c>
      <c r="AB526" s="17">
        <v>6.1658182004445998E-2</v>
      </c>
      <c r="AC526" s="17">
        <v>0</v>
      </c>
      <c r="AD526" s="17">
        <v>0.107056090789986</v>
      </c>
      <c r="AE526" s="17"/>
      <c r="AF526" s="17">
        <v>2.38740391698503E-2</v>
      </c>
      <c r="AG526" s="17">
        <v>8.8875973554240498E-2</v>
      </c>
    </row>
    <row r="527" spans="2:33" x14ac:dyDescent="0.5">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row>
    <row r="528" spans="2:33" x14ac:dyDescent="0.5">
      <c r="B528" s="6" t="s">
        <v>250</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row>
    <row r="529" spans="2:33" x14ac:dyDescent="0.5">
      <c r="B529" s="24" t="s">
        <v>58</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row>
    <row r="530" spans="2:33" x14ac:dyDescent="0.5">
      <c r="B530" t="s">
        <v>229</v>
      </c>
      <c r="C530" s="17">
        <v>0.47173190753400601</v>
      </c>
      <c r="D530" s="17">
        <v>0.41043688453497701</v>
      </c>
      <c r="E530" s="17">
        <v>0.52954027864735898</v>
      </c>
      <c r="F530" s="17"/>
      <c r="G530" s="17">
        <v>0.42877676856070501</v>
      </c>
      <c r="H530" s="17">
        <v>0.30125049378096802</v>
      </c>
      <c r="I530" s="17">
        <v>0.382858941592844</v>
      </c>
      <c r="J530" s="17">
        <v>0.45536373797500201</v>
      </c>
      <c r="K530" s="17">
        <v>0.52270372287397604</v>
      </c>
      <c r="L530" s="17">
        <v>0.62839737035774501</v>
      </c>
      <c r="M530" s="17"/>
      <c r="N530" s="17">
        <v>0.55276198592988701</v>
      </c>
      <c r="O530" s="17">
        <v>0.37411275435424002</v>
      </c>
      <c r="P530" s="17">
        <v>0.40824576405767399</v>
      </c>
      <c r="Q530" s="17">
        <v>0.61123545330564999</v>
      </c>
      <c r="R530" s="17">
        <v>0.46703814408437899</v>
      </c>
      <c r="S530" s="17">
        <v>0.568142276160989</v>
      </c>
      <c r="T530" s="17">
        <v>0.40527936813688897</v>
      </c>
      <c r="U530" s="17">
        <v>0.29521773788213501</v>
      </c>
      <c r="V530" s="17">
        <v>0.32102679008504298</v>
      </c>
      <c r="W530" s="17">
        <v>0.417622990011012</v>
      </c>
      <c r="X530" s="17">
        <v>0.43256038844139699</v>
      </c>
      <c r="Y530" s="17">
        <v>0.49873703138610997</v>
      </c>
      <c r="Z530" s="17">
        <v>0.491886548014349</v>
      </c>
      <c r="AA530" s="17">
        <v>0.63841766873753203</v>
      </c>
      <c r="AB530" s="17">
        <v>0.57040922298978503</v>
      </c>
      <c r="AC530" s="17">
        <v>0.455566222616412</v>
      </c>
      <c r="AD530" s="17">
        <v>0.50089857952276995</v>
      </c>
      <c r="AE530" s="17"/>
      <c r="AF530" s="17">
        <v>0.32629106961531201</v>
      </c>
      <c r="AG530" s="17">
        <v>0.56757430484451299</v>
      </c>
    </row>
    <row r="531" spans="2:33" x14ac:dyDescent="0.5">
      <c r="B531" t="s">
        <v>230</v>
      </c>
      <c r="C531" s="17">
        <v>0.46880712984054101</v>
      </c>
      <c r="D531" s="17">
        <v>0.541760726524804</v>
      </c>
      <c r="E531" s="17">
        <v>0.39982030809934899</v>
      </c>
      <c r="F531" s="17"/>
      <c r="G531" s="17">
        <v>0.55442042752677101</v>
      </c>
      <c r="H531" s="17">
        <v>0.66208939823149104</v>
      </c>
      <c r="I531" s="17">
        <v>0.54856036737164704</v>
      </c>
      <c r="J531" s="17">
        <v>0.462090280357497</v>
      </c>
      <c r="K531" s="17">
        <v>0.43162222140932899</v>
      </c>
      <c r="L531" s="17">
        <v>0.30000114320905502</v>
      </c>
      <c r="M531" s="17"/>
      <c r="N531" s="17">
        <v>0.38121064200319099</v>
      </c>
      <c r="O531" s="17">
        <v>0.56004238797639705</v>
      </c>
      <c r="P531" s="17">
        <v>0.59175423594232601</v>
      </c>
      <c r="Q531" s="17">
        <v>0.36975010643864997</v>
      </c>
      <c r="R531" s="17">
        <v>0.53296185591562095</v>
      </c>
      <c r="S531" s="17">
        <v>0.431857723839011</v>
      </c>
      <c r="T531" s="17">
        <v>0.46139797066782101</v>
      </c>
      <c r="U531" s="17">
        <v>0.65909229091521904</v>
      </c>
      <c r="V531" s="17">
        <v>0.58187770063254296</v>
      </c>
      <c r="W531" s="17">
        <v>0.582377009988988</v>
      </c>
      <c r="X531" s="17">
        <v>0.50039463949580398</v>
      </c>
      <c r="Y531" s="17">
        <v>0.45973346237189699</v>
      </c>
      <c r="Z531" s="17">
        <v>0.43703780227512801</v>
      </c>
      <c r="AA531" s="17">
        <v>0.28688852330700498</v>
      </c>
      <c r="AB531" s="17">
        <v>0.36093237139697099</v>
      </c>
      <c r="AC531" s="17">
        <v>0.42552798647494</v>
      </c>
      <c r="AD531" s="17">
        <v>0.40848206431055401</v>
      </c>
      <c r="AE531" s="17"/>
      <c r="AF531" s="17">
        <v>0.64207671556942003</v>
      </c>
      <c r="AG531" s="17">
        <v>0.354626183725959</v>
      </c>
    </row>
    <row r="532" spans="2:33" x14ac:dyDescent="0.5">
      <c r="B532" t="s">
        <v>231</v>
      </c>
      <c r="C532" s="17">
        <v>5.9460962625452897E-2</v>
      </c>
      <c r="D532" s="17">
        <v>4.78023889402188E-2</v>
      </c>
      <c r="E532" s="17">
        <v>7.0639413253291705E-2</v>
      </c>
      <c r="F532" s="17"/>
      <c r="G532" s="17">
        <v>1.68028039125241E-2</v>
      </c>
      <c r="H532" s="17">
        <v>3.6660107987541699E-2</v>
      </c>
      <c r="I532" s="17">
        <v>6.8580691035508803E-2</v>
      </c>
      <c r="J532" s="17">
        <v>8.2545981667501003E-2</v>
      </c>
      <c r="K532" s="17">
        <v>4.5674055716695E-2</v>
      </c>
      <c r="L532" s="17">
        <v>7.1601486433199898E-2</v>
      </c>
      <c r="M532" s="17"/>
      <c r="N532" s="17">
        <v>6.6027372066922094E-2</v>
      </c>
      <c r="O532" s="17">
        <v>6.5844857669363793E-2</v>
      </c>
      <c r="P532" s="17">
        <v>0</v>
      </c>
      <c r="Q532" s="17">
        <v>1.9014440255700302E-2</v>
      </c>
      <c r="R532" s="17">
        <v>0</v>
      </c>
      <c r="S532" s="17">
        <v>0</v>
      </c>
      <c r="T532" s="17">
        <v>0.13332266119528999</v>
      </c>
      <c r="U532" s="17">
        <v>4.5689971202645903E-2</v>
      </c>
      <c r="V532" s="17">
        <v>9.7095509282414005E-2</v>
      </c>
      <c r="W532" s="17">
        <v>0</v>
      </c>
      <c r="X532" s="17">
        <v>6.7044972062799801E-2</v>
      </c>
      <c r="Y532" s="17">
        <v>4.1529506241992899E-2</v>
      </c>
      <c r="Z532" s="17">
        <v>7.1075649710522895E-2</v>
      </c>
      <c r="AA532" s="17">
        <v>7.4693807955463001E-2</v>
      </c>
      <c r="AB532" s="17">
        <v>6.8658405613243698E-2</v>
      </c>
      <c r="AC532" s="17">
        <v>0.118905790908649</v>
      </c>
      <c r="AD532" s="17">
        <v>9.0619356166675297E-2</v>
      </c>
      <c r="AE532" s="17"/>
      <c r="AF532" s="17">
        <v>3.1632214815268601E-2</v>
      </c>
      <c r="AG532" s="17">
        <v>7.7799511429528304E-2</v>
      </c>
    </row>
    <row r="533" spans="2:33" x14ac:dyDescent="0.5">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row>
    <row r="534" spans="2:33" x14ac:dyDescent="0.5">
      <c r="B534" s="6" t="s">
        <v>251</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row>
    <row r="535" spans="2:33" x14ac:dyDescent="0.5">
      <c r="B535" s="24" t="s">
        <v>58</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row>
    <row r="536" spans="2:33" x14ac:dyDescent="0.5">
      <c r="B536" t="s">
        <v>229</v>
      </c>
      <c r="C536" s="17">
        <v>0.36956069100073502</v>
      </c>
      <c r="D536" s="17">
        <v>0.353564867635215</v>
      </c>
      <c r="E536" s="17">
        <v>0.38601305021455801</v>
      </c>
      <c r="F536" s="17"/>
      <c r="G536" s="17">
        <v>0.18844667663356399</v>
      </c>
      <c r="H536" s="17">
        <v>0.21324347667694199</v>
      </c>
      <c r="I536" s="17">
        <v>0.220903670660545</v>
      </c>
      <c r="J536" s="17">
        <v>0.30979873250876699</v>
      </c>
      <c r="K536" s="17">
        <v>0.44696510190974897</v>
      </c>
      <c r="L536" s="17">
        <v>0.631043906819169</v>
      </c>
      <c r="M536" s="17"/>
      <c r="N536" s="17">
        <v>0.49907553092208001</v>
      </c>
      <c r="O536" s="17">
        <v>0.47450196831472002</v>
      </c>
      <c r="P536" s="17">
        <v>0.43682088464931301</v>
      </c>
      <c r="Q536" s="17">
        <v>0.44934280710423202</v>
      </c>
      <c r="R536" s="17">
        <v>0.260526966203185</v>
      </c>
      <c r="S536" s="17">
        <v>0.33570740256998</v>
      </c>
      <c r="T536" s="17">
        <v>0.53910300263935595</v>
      </c>
      <c r="U536" s="17">
        <v>0.29745555226520498</v>
      </c>
      <c r="V536" s="17">
        <v>0.359233047680319</v>
      </c>
      <c r="W536" s="17">
        <v>0.28306174936046902</v>
      </c>
      <c r="X536" s="17">
        <v>0.388699756841202</v>
      </c>
      <c r="Y536" s="17">
        <v>0.395041287678428</v>
      </c>
      <c r="Z536" s="17">
        <v>0.39913100895800102</v>
      </c>
      <c r="AA536" s="17">
        <v>0.319293807986474</v>
      </c>
      <c r="AB536" s="17">
        <v>0.35698699237769999</v>
      </c>
      <c r="AC536" s="17">
        <v>0.42413284213157199</v>
      </c>
      <c r="AD536" s="17">
        <v>0.19624564593365801</v>
      </c>
      <c r="AE536" s="17"/>
      <c r="AF536" s="17">
        <v>0.26617237030012098</v>
      </c>
      <c r="AG536" s="17">
        <v>0.43769138009504499</v>
      </c>
    </row>
    <row r="537" spans="2:33" x14ac:dyDescent="0.5">
      <c r="B537" t="s">
        <v>230</v>
      </c>
      <c r="C537" s="17">
        <v>0.59277949015331399</v>
      </c>
      <c r="D537" s="17">
        <v>0.61322114262424299</v>
      </c>
      <c r="E537" s="17">
        <v>0.57200635550483403</v>
      </c>
      <c r="F537" s="17"/>
      <c r="G537" s="17">
        <v>0.79393360144848901</v>
      </c>
      <c r="H537" s="17">
        <v>0.76595134948292198</v>
      </c>
      <c r="I537" s="17">
        <v>0.73600599600703298</v>
      </c>
      <c r="J537" s="17">
        <v>0.63752148106181505</v>
      </c>
      <c r="K537" s="17">
        <v>0.51586803633826706</v>
      </c>
      <c r="L537" s="17">
        <v>0.33049717479555801</v>
      </c>
      <c r="M537" s="17"/>
      <c r="N537" s="17">
        <v>0.50092446907791999</v>
      </c>
      <c r="O537" s="17">
        <v>0.45965317401591599</v>
      </c>
      <c r="P537" s="17">
        <v>0.56317911535068699</v>
      </c>
      <c r="Q537" s="17">
        <v>0.51422809270972802</v>
      </c>
      <c r="R537" s="17">
        <v>0.73947303379681495</v>
      </c>
      <c r="S537" s="17">
        <v>0.431857723839011</v>
      </c>
      <c r="T537" s="17">
        <v>0.46089699736064399</v>
      </c>
      <c r="U537" s="17">
        <v>0.68908315595806002</v>
      </c>
      <c r="V537" s="17">
        <v>0.57543701180920803</v>
      </c>
      <c r="W537" s="17">
        <v>0.67984218627047099</v>
      </c>
      <c r="X537" s="17">
        <v>0.61130024315879905</v>
      </c>
      <c r="Y537" s="17">
        <v>0.56344857543951898</v>
      </c>
      <c r="Z537" s="17">
        <v>0.54243787431333301</v>
      </c>
      <c r="AA537" s="17">
        <v>0.60601238405806301</v>
      </c>
      <c r="AB537" s="17">
        <v>0.60587520690934904</v>
      </c>
      <c r="AC537" s="17">
        <v>0.57586715786842801</v>
      </c>
      <c r="AD537" s="17">
        <v>0.70834136789200397</v>
      </c>
      <c r="AE537" s="17"/>
      <c r="AF537" s="17">
        <v>0.71856799074151601</v>
      </c>
      <c r="AG537" s="17">
        <v>0.50988756225334497</v>
      </c>
    </row>
    <row r="538" spans="2:33" x14ac:dyDescent="0.5">
      <c r="B538" t="s">
        <v>231</v>
      </c>
      <c r="C538" s="17">
        <v>3.7659818845951099E-2</v>
      </c>
      <c r="D538" s="17">
        <v>3.3213989740543001E-2</v>
      </c>
      <c r="E538" s="17">
        <v>4.1980594280608102E-2</v>
      </c>
      <c r="F538" s="17"/>
      <c r="G538" s="17">
        <v>1.7619721917947698E-2</v>
      </c>
      <c r="H538" s="17">
        <v>2.08051738401357E-2</v>
      </c>
      <c r="I538" s="17">
        <v>4.3090333332422202E-2</v>
      </c>
      <c r="J538" s="17">
        <v>5.2679786429418E-2</v>
      </c>
      <c r="K538" s="17">
        <v>3.7166861751984401E-2</v>
      </c>
      <c r="L538" s="17">
        <v>3.8458918385272101E-2</v>
      </c>
      <c r="M538" s="17"/>
      <c r="N538" s="17">
        <v>0</v>
      </c>
      <c r="O538" s="17">
        <v>6.5844857669363793E-2</v>
      </c>
      <c r="P538" s="17">
        <v>0</v>
      </c>
      <c r="Q538" s="17">
        <v>3.6429100186039599E-2</v>
      </c>
      <c r="R538" s="17">
        <v>0</v>
      </c>
      <c r="S538" s="17">
        <v>0.23243487359100801</v>
      </c>
      <c r="T538" s="17">
        <v>0</v>
      </c>
      <c r="U538" s="17">
        <v>1.3461291776734999E-2</v>
      </c>
      <c r="V538" s="17">
        <v>6.5329940510473306E-2</v>
      </c>
      <c r="W538" s="17">
        <v>3.7096064369059802E-2</v>
      </c>
      <c r="X538" s="17">
        <v>0</v>
      </c>
      <c r="Y538" s="17">
        <v>4.1510136882053197E-2</v>
      </c>
      <c r="Z538" s="17">
        <v>5.8431116728665397E-2</v>
      </c>
      <c r="AA538" s="17">
        <v>7.4693807955463001E-2</v>
      </c>
      <c r="AB538" s="17">
        <v>3.7137800712950898E-2</v>
      </c>
      <c r="AC538" s="17">
        <v>0</v>
      </c>
      <c r="AD538" s="17">
        <v>9.5412986174338896E-2</v>
      </c>
      <c r="AE538" s="17"/>
      <c r="AF538" s="17">
        <v>1.5259638958363599E-2</v>
      </c>
      <c r="AG538" s="17">
        <v>5.2421057651610002E-2</v>
      </c>
    </row>
    <row r="539" spans="2:33" x14ac:dyDescent="0.5">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row>
    <row r="540" spans="2:33" x14ac:dyDescent="0.5">
      <c r="B540" s="6" t="s">
        <v>252</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row>
    <row r="541" spans="2:33" x14ac:dyDescent="0.5">
      <c r="B541" s="24" t="s">
        <v>58</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row>
    <row r="542" spans="2:33" x14ac:dyDescent="0.5">
      <c r="B542" t="s">
        <v>229</v>
      </c>
      <c r="C542" s="17">
        <v>0.54071239515653002</v>
      </c>
      <c r="D542" s="17">
        <v>0.49781885473624599</v>
      </c>
      <c r="E542" s="17">
        <v>0.58308632127662396</v>
      </c>
      <c r="F542" s="17"/>
      <c r="G542" s="17">
        <v>0.24921346589488999</v>
      </c>
      <c r="H542" s="17">
        <v>0.38944195977916102</v>
      </c>
      <c r="I542" s="17">
        <v>0.46291722189970302</v>
      </c>
      <c r="J542" s="17">
        <v>0.51813387048515902</v>
      </c>
      <c r="K542" s="17">
        <v>0.65110904166635297</v>
      </c>
      <c r="L542" s="17">
        <v>0.733453233260565</v>
      </c>
      <c r="M542" s="17"/>
      <c r="N542" s="17">
        <v>0.69042306189228797</v>
      </c>
      <c r="O542" s="17">
        <v>0.66393929129275397</v>
      </c>
      <c r="P542" s="17">
        <v>0.71242027225651905</v>
      </c>
      <c r="Q542" s="17">
        <v>0.50610858479099796</v>
      </c>
      <c r="R542" s="17">
        <v>0.260526966203185</v>
      </c>
      <c r="S542" s="17">
        <v>0.568142276160989</v>
      </c>
      <c r="T542" s="17">
        <v>0.60642559788164896</v>
      </c>
      <c r="U542" s="17">
        <v>0.38314191604245801</v>
      </c>
      <c r="V542" s="17">
        <v>0.46836315095508801</v>
      </c>
      <c r="W542" s="17">
        <v>0.49781121791452199</v>
      </c>
      <c r="X542" s="17">
        <v>0.24968908621077601</v>
      </c>
      <c r="Y542" s="17">
        <v>0.59632120262159705</v>
      </c>
      <c r="Z542" s="17">
        <v>0.55570444526949303</v>
      </c>
      <c r="AA542" s="17">
        <v>0.83404840824913196</v>
      </c>
      <c r="AB542" s="17">
        <v>0.60526956282713595</v>
      </c>
      <c r="AC542" s="17">
        <v>0.49978656125535598</v>
      </c>
      <c r="AD542" s="17">
        <v>0.473995611460928</v>
      </c>
      <c r="AE542" s="17"/>
      <c r="AF542" s="17">
        <v>0.42312882675554803</v>
      </c>
      <c r="AG542" s="17">
        <v>0.61819744846854396</v>
      </c>
    </row>
    <row r="543" spans="2:33" x14ac:dyDescent="0.5">
      <c r="B543" t="s">
        <v>230</v>
      </c>
      <c r="C543" s="17">
        <v>0.410792841003562</v>
      </c>
      <c r="D543" s="17">
        <v>0.45428982283445002</v>
      </c>
      <c r="E543" s="17">
        <v>0.36766443452540198</v>
      </c>
      <c r="F543" s="17"/>
      <c r="G543" s="17">
        <v>0.74372405505551797</v>
      </c>
      <c r="H543" s="17">
        <v>0.592191430487226</v>
      </c>
      <c r="I543" s="17">
        <v>0.49831156611446598</v>
      </c>
      <c r="J543" s="17">
        <v>0.39587968502940701</v>
      </c>
      <c r="K543" s="17">
        <v>0.31798502677752</v>
      </c>
      <c r="L543" s="17">
        <v>0.19712350916999799</v>
      </c>
      <c r="M543" s="17"/>
      <c r="N543" s="17">
        <v>0.29136516545985403</v>
      </c>
      <c r="O543" s="17">
        <v>0.27021585103788198</v>
      </c>
      <c r="P543" s="17">
        <v>0.28757972774348101</v>
      </c>
      <c r="Q543" s="17">
        <v>0.353343341814641</v>
      </c>
      <c r="R543" s="17">
        <v>0.73947303379681495</v>
      </c>
      <c r="S543" s="17">
        <v>0.431857723839011</v>
      </c>
      <c r="T543" s="17">
        <v>0.26280934389836302</v>
      </c>
      <c r="U543" s="17">
        <v>0.60253461194472702</v>
      </c>
      <c r="V543" s="17">
        <v>0.47675265618808799</v>
      </c>
      <c r="W543" s="17">
        <v>0.50218878208547801</v>
      </c>
      <c r="X543" s="17">
        <v>0.68326594172642396</v>
      </c>
      <c r="Y543" s="17">
        <v>0.34935181171601198</v>
      </c>
      <c r="Z543" s="17">
        <v>0.396326737397944</v>
      </c>
      <c r="AA543" s="17">
        <v>9.1257783795404904E-2</v>
      </c>
      <c r="AB543" s="17">
        <v>0.35276128041506399</v>
      </c>
      <c r="AC543" s="17">
        <v>0.436698901036216</v>
      </c>
      <c r="AD543" s="17">
        <v>0.44102109770856401</v>
      </c>
      <c r="AE543" s="17"/>
      <c r="AF543" s="17">
        <v>0.56090479174194796</v>
      </c>
      <c r="AG543" s="17">
        <v>0.311872280385187</v>
      </c>
    </row>
    <row r="544" spans="2:33" x14ac:dyDescent="0.5">
      <c r="B544" t="s">
        <v>231</v>
      </c>
      <c r="C544" s="17">
        <v>4.8494763839908001E-2</v>
      </c>
      <c r="D544" s="17">
        <v>4.7891322429304002E-2</v>
      </c>
      <c r="E544" s="17">
        <v>4.9249244197974301E-2</v>
      </c>
      <c r="F544" s="17"/>
      <c r="G544" s="17">
        <v>7.0624790495916199E-3</v>
      </c>
      <c r="H544" s="17">
        <v>1.8366609733613801E-2</v>
      </c>
      <c r="I544" s="17">
        <v>3.8771211985831701E-2</v>
      </c>
      <c r="J544" s="17">
        <v>8.5986444485432995E-2</v>
      </c>
      <c r="K544" s="17">
        <v>3.0905931556126701E-2</v>
      </c>
      <c r="L544" s="17">
        <v>6.9423257569436306E-2</v>
      </c>
      <c r="M544" s="17"/>
      <c r="N544" s="17">
        <v>1.8211772647858001E-2</v>
      </c>
      <c r="O544" s="17">
        <v>6.5844857669363793E-2</v>
      </c>
      <c r="P544" s="17">
        <v>0</v>
      </c>
      <c r="Q544" s="17">
        <v>0.14054807339436101</v>
      </c>
      <c r="R544" s="17">
        <v>0</v>
      </c>
      <c r="S544" s="17">
        <v>0</v>
      </c>
      <c r="T544" s="17">
        <v>0.13076505821998899</v>
      </c>
      <c r="U544" s="17">
        <v>1.43234720128157E-2</v>
      </c>
      <c r="V544" s="17">
        <v>5.4884192856824797E-2</v>
      </c>
      <c r="W544" s="17">
        <v>0</v>
      </c>
      <c r="X544" s="17">
        <v>6.7044972062799801E-2</v>
      </c>
      <c r="Y544" s="17">
        <v>5.4326985662390401E-2</v>
      </c>
      <c r="Z544" s="17">
        <v>4.7968817332562301E-2</v>
      </c>
      <c r="AA544" s="17">
        <v>7.4693807955463001E-2</v>
      </c>
      <c r="AB544" s="17">
        <v>4.19691567577994E-2</v>
      </c>
      <c r="AC544" s="17">
        <v>6.3514537708428104E-2</v>
      </c>
      <c r="AD544" s="17">
        <v>8.4983290830508401E-2</v>
      </c>
      <c r="AE544" s="17"/>
      <c r="AF544" s="17">
        <v>1.5966381502504099E-2</v>
      </c>
      <c r="AG544" s="17">
        <v>6.9930271146269707E-2</v>
      </c>
    </row>
    <row r="545" spans="2:33" x14ac:dyDescent="0.5">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row>
    <row r="546" spans="2:33" x14ac:dyDescent="0.5">
      <c r="B546" s="6" t="s">
        <v>253</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row>
    <row r="547" spans="2:33" x14ac:dyDescent="0.5">
      <c r="B547" s="24" t="s">
        <v>58</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row>
    <row r="548" spans="2:33" x14ac:dyDescent="0.5">
      <c r="B548" t="s">
        <v>229</v>
      </c>
      <c r="C548" s="17">
        <v>0.57198734018077402</v>
      </c>
      <c r="D548" s="17">
        <v>0.51679035936876205</v>
      </c>
      <c r="E548" s="17">
        <v>0.62603613154562099</v>
      </c>
      <c r="F548" s="17"/>
      <c r="G548" s="17">
        <v>0.416377879621666</v>
      </c>
      <c r="H548" s="17">
        <v>0.41756332324191697</v>
      </c>
      <c r="I548" s="17">
        <v>0.53137957362837096</v>
      </c>
      <c r="J548" s="17">
        <v>0.57960323624315002</v>
      </c>
      <c r="K548" s="17">
        <v>0.60754901651321003</v>
      </c>
      <c r="L548" s="17">
        <v>0.71542610900024495</v>
      </c>
      <c r="M548" s="17"/>
      <c r="N548" s="17">
        <v>0.65965467424945301</v>
      </c>
      <c r="O548" s="17">
        <v>0.41777033569355498</v>
      </c>
      <c r="P548" s="17">
        <v>0.63606632312672895</v>
      </c>
      <c r="Q548" s="17">
        <v>0.65449744440167501</v>
      </c>
      <c r="R548" s="17">
        <v>0.54040347821523704</v>
      </c>
      <c r="S548" s="17">
        <v>0.568142276160989</v>
      </c>
      <c r="T548" s="17">
        <v>0.61613462381694495</v>
      </c>
      <c r="U548" s="17">
        <v>0.41880345575540701</v>
      </c>
      <c r="V548" s="17">
        <v>0.51448439741048901</v>
      </c>
      <c r="W548" s="17">
        <v>0.55636820037540102</v>
      </c>
      <c r="X548" s="17">
        <v>0.58502378655134901</v>
      </c>
      <c r="Y548" s="17">
        <v>0.60645714889512103</v>
      </c>
      <c r="Z548" s="17">
        <v>0.59386444629920199</v>
      </c>
      <c r="AA548" s="17">
        <v>0.60107266380798297</v>
      </c>
      <c r="AB548" s="17">
        <v>0.64124347438426299</v>
      </c>
      <c r="AC548" s="17">
        <v>0.53165212712868004</v>
      </c>
      <c r="AD548" s="17">
        <v>0.54722256363414901</v>
      </c>
      <c r="AE548" s="17"/>
      <c r="AF548" s="17">
        <v>0.45999384609844401</v>
      </c>
      <c r="AG548" s="17">
        <v>0.64578865423832199</v>
      </c>
    </row>
    <row r="549" spans="2:33" x14ac:dyDescent="0.5">
      <c r="B549" t="s">
        <v>230</v>
      </c>
      <c r="C549" s="17">
        <v>0.35734047677161102</v>
      </c>
      <c r="D549" s="17">
        <v>0.42478173444947398</v>
      </c>
      <c r="E549" s="17">
        <v>0.29151980228629099</v>
      </c>
      <c r="F549" s="17"/>
      <c r="G549" s="17">
        <v>0.50846530819909397</v>
      </c>
      <c r="H549" s="17">
        <v>0.54473183683717197</v>
      </c>
      <c r="I549" s="17">
        <v>0.41439682975574299</v>
      </c>
      <c r="J549" s="17">
        <v>0.346017777520504</v>
      </c>
      <c r="K549" s="17">
        <v>0.290091731629603</v>
      </c>
      <c r="L549" s="17">
        <v>0.20932867365082</v>
      </c>
      <c r="M549" s="17"/>
      <c r="N549" s="17">
        <v>0.27510402837812498</v>
      </c>
      <c r="O549" s="17">
        <v>0.45792163188518897</v>
      </c>
      <c r="P549" s="17">
        <v>0.36393367687327099</v>
      </c>
      <c r="Q549" s="17">
        <v>0.26134168969457999</v>
      </c>
      <c r="R549" s="17">
        <v>0.45959652178476301</v>
      </c>
      <c r="S549" s="17">
        <v>0.431857723839011</v>
      </c>
      <c r="T549" s="17">
        <v>0.29055311481208901</v>
      </c>
      <c r="U549" s="17">
        <v>0.54228761505784295</v>
      </c>
      <c r="V549" s="17">
        <v>0.37823209405487401</v>
      </c>
      <c r="W549" s="17">
        <v>0.41687431393562302</v>
      </c>
      <c r="X549" s="17">
        <v>0.41497621344865199</v>
      </c>
      <c r="Y549" s="17">
        <v>0.33663352999792501</v>
      </c>
      <c r="Z549" s="17">
        <v>0.35365043450584699</v>
      </c>
      <c r="AA549" s="17">
        <v>0.32423352823655399</v>
      </c>
      <c r="AB549" s="17">
        <v>0.244356360297315</v>
      </c>
      <c r="AC549" s="17">
        <v>0.35195439014194702</v>
      </c>
      <c r="AD549" s="17">
        <v>0.35736445019151197</v>
      </c>
      <c r="AE549" s="17"/>
      <c r="AF549" s="17">
        <v>0.51784868777102699</v>
      </c>
      <c r="AG549" s="17">
        <v>0.251569003295884</v>
      </c>
    </row>
    <row r="550" spans="2:33" x14ac:dyDescent="0.5">
      <c r="B550" t="s">
        <v>231</v>
      </c>
      <c r="C550" s="17">
        <v>7.0672183047614898E-2</v>
      </c>
      <c r="D550" s="17">
        <v>5.8427906181763599E-2</v>
      </c>
      <c r="E550" s="17">
        <v>8.2444066168087804E-2</v>
      </c>
      <c r="F550" s="17"/>
      <c r="G550" s="17">
        <v>7.5156812179239293E-2</v>
      </c>
      <c r="H550" s="17">
        <v>3.77048399209109E-2</v>
      </c>
      <c r="I550" s="17">
        <v>5.4223596615885897E-2</v>
      </c>
      <c r="J550" s="17">
        <v>7.4378986236346298E-2</v>
      </c>
      <c r="K550" s="17">
        <v>0.102359251857187</v>
      </c>
      <c r="L550" s="17">
        <v>7.5245217348935897E-2</v>
      </c>
      <c r="M550" s="17"/>
      <c r="N550" s="17">
        <v>6.5241297372421306E-2</v>
      </c>
      <c r="O550" s="17">
        <v>0.124308032421256</v>
      </c>
      <c r="P550" s="17">
        <v>0</v>
      </c>
      <c r="Q550" s="17">
        <v>8.41608659037449E-2</v>
      </c>
      <c r="R550" s="17">
        <v>0</v>
      </c>
      <c r="S550" s="17">
        <v>0</v>
      </c>
      <c r="T550" s="17">
        <v>9.3312261370966001E-2</v>
      </c>
      <c r="U550" s="17">
        <v>3.8908929186750402E-2</v>
      </c>
      <c r="V550" s="17">
        <v>0.107283508534636</v>
      </c>
      <c r="W550" s="17">
        <v>2.6757485688976099E-2</v>
      </c>
      <c r="X550" s="17">
        <v>0</v>
      </c>
      <c r="Y550" s="17">
        <v>5.6909321106954E-2</v>
      </c>
      <c r="Z550" s="17">
        <v>5.2485119194951198E-2</v>
      </c>
      <c r="AA550" s="17">
        <v>7.4693807955463001E-2</v>
      </c>
      <c r="AB550" s="17">
        <v>0.114400165318422</v>
      </c>
      <c r="AC550" s="17">
        <v>0.116393482729372</v>
      </c>
      <c r="AD550" s="17">
        <v>9.5412986174338896E-2</v>
      </c>
      <c r="AE550" s="17"/>
      <c r="AF550" s="17">
        <v>2.2157466130528498E-2</v>
      </c>
      <c r="AG550" s="17">
        <v>0.102642342465794</v>
      </c>
    </row>
    <row r="551" spans="2:33" x14ac:dyDescent="0.5">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row>
    <row r="552" spans="2:33" x14ac:dyDescent="0.5">
      <c r="B552" s="6" t="s">
        <v>254</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row>
    <row r="553" spans="2:33" x14ac:dyDescent="0.5">
      <c r="B553" s="24" t="s">
        <v>58</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row>
    <row r="554" spans="2:33" x14ac:dyDescent="0.5">
      <c r="B554" t="s">
        <v>229</v>
      </c>
      <c r="C554" s="17">
        <v>0.73266531655298595</v>
      </c>
      <c r="D554" s="17">
        <v>0.71616942128553296</v>
      </c>
      <c r="E554" s="17">
        <v>0.74941487675131102</v>
      </c>
      <c r="F554" s="17"/>
      <c r="G554" s="17">
        <v>0.50576369585744296</v>
      </c>
      <c r="H554" s="17">
        <v>0.62753732409330798</v>
      </c>
      <c r="I554" s="17">
        <v>0.66352761330933197</v>
      </c>
      <c r="J554" s="17">
        <v>0.77435354802155798</v>
      </c>
      <c r="K554" s="17">
        <v>0.80191093067525498</v>
      </c>
      <c r="L554" s="17">
        <v>0.84541838743943198</v>
      </c>
      <c r="M554" s="17"/>
      <c r="N554" s="17">
        <v>0.76691306019346195</v>
      </c>
      <c r="O554" s="17">
        <v>0.55088906250415404</v>
      </c>
      <c r="P554" s="17">
        <v>0.774471439550805</v>
      </c>
      <c r="Q554" s="17">
        <v>0.76331866113374602</v>
      </c>
      <c r="R554" s="17">
        <v>0.85991518117632704</v>
      </c>
      <c r="S554" s="17">
        <v>1</v>
      </c>
      <c r="T554" s="17">
        <v>0.76497765414966301</v>
      </c>
      <c r="U554" s="17">
        <v>0.64856467202127199</v>
      </c>
      <c r="V554" s="17">
        <v>0.68906065564152097</v>
      </c>
      <c r="W554" s="17">
        <v>0.74986698552239295</v>
      </c>
      <c r="X554" s="17">
        <v>0.83959782002638506</v>
      </c>
      <c r="Y554" s="17">
        <v>0.75092123872231697</v>
      </c>
      <c r="Z554" s="17">
        <v>0.75445123660985403</v>
      </c>
      <c r="AA554" s="17">
        <v>0.68552411235129695</v>
      </c>
      <c r="AB554" s="17">
        <v>0.76211073669935503</v>
      </c>
      <c r="AC554" s="17">
        <v>0.70046842754157301</v>
      </c>
      <c r="AD554" s="17">
        <v>0.69045517152069602</v>
      </c>
      <c r="AE554" s="17"/>
      <c r="AF554" s="17">
        <v>0.69356856403057698</v>
      </c>
      <c r="AG554" s="17">
        <v>0.75842923913776805</v>
      </c>
    </row>
    <row r="555" spans="2:33" x14ac:dyDescent="0.5">
      <c r="B555" t="s">
        <v>230</v>
      </c>
      <c r="C555" s="17">
        <v>0.158549614483384</v>
      </c>
      <c r="D555" s="17">
        <v>0.19697399771268501</v>
      </c>
      <c r="E555" s="17">
        <v>0.12078645378984</v>
      </c>
      <c r="F555" s="17"/>
      <c r="G555" s="17">
        <v>0.38839259424457601</v>
      </c>
      <c r="H555" s="17">
        <v>0.28205632182581603</v>
      </c>
      <c r="I555" s="17">
        <v>0.21149537941553401</v>
      </c>
      <c r="J555" s="17">
        <v>0.12606862846740199</v>
      </c>
      <c r="K555" s="17">
        <v>9.4614481006498205E-2</v>
      </c>
      <c r="L555" s="17">
        <v>3.5560382326341698E-2</v>
      </c>
      <c r="M555" s="17"/>
      <c r="N555" s="17">
        <v>0.15405520754916399</v>
      </c>
      <c r="O555" s="17">
        <v>0.34225562578746799</v>
      </c>
      <c r="P555" s="17">
        <v>7.6610691660761399E-2</v>
      </c>
      <c r="Q555" s="17">
        <v>0.124850048386784</v>
      </c>
      <c r="R555" s="17">
        <v>0.14008481882367299</v>
      </c>
      <c r="S555" s="17">
        <v>0</v>
      </c>
      <c r="T555" s="17">
        <v>4.6652558934272698E-2</v>
      </c>
      <c r="U555" s="17">
        <v>0.26731267491123201</v>
      </c>
      <c r="V555" s="17">
        <v>0.14122151077581499</v>
      </c>
      <c r="W555" s="17">
        <v>0.165842134755051</v>
      </c>
      <c r="X555" s="17">
        <v>0.120229133455566</v>
      </c>
      <c r="Y555" s="17">
        <v>0.11469447711457099</v>
      </c>
      <c r="Z555" s="17">
        <v>0.14681279421649501</v>
      </c>
      <c r="AA555" s="17">
        <v>0.23978207969324</v>
      </c>
      <c r="AB555" s="17">
        <v>0.12255717871355599</v>
      </c>
      <c r="AC555" s="17">
        <v>0.23979744931649499</v>
      </c>
      <c r="AD555" s="17">
        <v>0.14767447606022299</v>
      </c>
      <c r="AE555" s="17"/>
      <c r="AF555" s="17">
        <v>0.216253974822917</v>
      </c>
      <c r="AG555" s="17">
        <v>0.120523676862604</v>
      </c>
    </row>
    <row r="556" spans="2:33" x14ac:dyDescent="0.5">
      <c r="B556" t="s">
        <v>231</v>
      </c>
      <c r="C556" s="17">
        <v>0.10878506896363099</v>
      </c>
      <c r="D556" s="17">
        <v>8.6856581001781494E-2</v>
      </c>
      <c r="E556" s="17">
        <v>0.12979866945884799</v>
      </c>
      <c r="F556" s="17"/>
      <c r="G556" s="17">
        <v>0.105843709897981</v>
      </c>
      <c r="H556" s="17">
        <v>9.0406354080875703E-2</v>
      </c>
      <c r="I556" s="17">
        <v>0.124977007275134</v>
      </c>
      <c r="J556" s="17">
        <v>9.9577823511040095E-2</v>
      </c>
      <c r="K556" s="17">
        <v>0.103474588318247</v>
      </c>
      <c r="L556" s="17">
        <v>0.11902123023422601</v>
      </c>
      <c r="M556" s="17"/>
      <c r="N556" s="17">
        <v>7.9031732257373394E-2</v>
      </c>
      <c r="O556" s="17">
        <v>0.106855311708378</v>
      </c>
      <c r="P556" s="17">
        <v>0.14891786878843299</v>
      </c>
      <c r="Q556" s="17">
        <v>0.11183129047947001</v>
      </c>
      <c r="R556" s="17">
        <v>0</v>
      </c>
      <c r="S556" s="17">
        <v>0</v>
      </c>
      <c r="T556" s="17">
        <v>0.18836978691606401</v>
      </c>
      <c r="U556" s="17">
        <v>8.4122653067495598E-2</v>
      </c>
      <c r="V556" s="17">
        <v>0.16971783358266401</v>
      </c>
      <c r="W556" s="17">
        <v>8.4290879722556195E-2</v>
      </c>
      <c r="X556" s="17">
        <v>4.0173046518048802E-2</v>
      </c>
      <c r="Y556" s="17">
        <v>0.13438428416311199</v>
      </c>
      <c r="Z556" s="17">
        <v>9.8735969173650906E-2</v>
      </c>
      <c r="AA556" s="17">
        <v>7.4693807955463001E-2</v>
      </c>
      <c r="AB556" s="17">
        <v>0.115332084587089</v>
      </c>
      <c r="AC556" s="17">
        <v>5.9734123141932299E-2</v>
      </c>
      <c r="AD556" s="17">
        <v>0.16187035241908099</v>
      </c>
      <c r="AE556" s="17"/>
      <c r="AF556" s="17">
        <v>9.0177461146505697E-2</v>
      </c>
      <c r="AG556" s="17">
        <v>0.12104708399962701</v>
      </c>
    </row>
    <row r="557" spans="2:33" x14ac:dyDescent="0.5">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row>
    <row r="558" spans="2:33" x14ac:dyDescent="0.5">
      <c r="B558" s="6" t="s">
        <v>263</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row>
    <row r="559" spans="2:33" x14ac:dyDescent="0.5">
      <c r="B559" s="24" t="s">
        <v>58</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row>
    <row r="560" spans="2:33" x14ac:dyDescent="0.5">
      <c r="B560" t="s">
        <v>255</v>
      </c>
      <c r="C560" s="17">
        <v>0.57845963312158699</v>
      </c>
      <c r="D560" s="17">
        <v>0.61539381147079097</v>
      </c>
      <c r="E560" s="17">
        <v>0.54443761593446605</v>
      </c>
      <c r="F560" s="17"/>
      <c r="G560" s="17">
        <v>0.68837807126616002</v>
      </c>
      <c r="H560" s="17">
        <v>0.64140416166740399</v>
      </c>
      <c r="I560" s="17">
        <v>0.57286543665601997</v>
      </c>
      <c r="J560" s="17">
        <v>0.58088880433941903</v>
      </c>
      <c r="K560" s="17">
        <v>0.60079862507371595</v>
      </c>
      <c r="L560" s="17">
        <v>0.49007613382405601</v>
      </c>
      <c r="M560" s="17"/>
      <c r="N560" s="17">
        <v>0.49551728794439598</v>
      </c>
      <c r="O560" s="17">
        <v>0.341261665493936</v>
      </c>
      <c r="P560" s="17">
        <v>0.39296469835966202</v>
      </c>
      <c r="Q560" s="17">
        <v>0.66221882304657897</v>
      </c>
      <c r="R560" s="17">
        <v>0.53228872131385896</v>
      </c>
      <c r="S560" s="17">
        <v>0.76756512640899199</v>
      </c>
      <c r="T560" s="17">
        <v>0.55233770702905305</v>
      </c>
      <c r="U560" s="17">
        <v>0.573391231741323</v>
      </c>
      <c r="V560" s="17">
        <v>0.45493149709321901</v>
      </c>
      <c r="W560" s="17">
        <v>0.74075095376269395</v>
      </c>
      <c r="X560" s="17">
        <v>0.60072009109260205</v>
      </c>
      <c r="Y560" s="17">
        <v>0.56717202282565204</v>
      </c>
      <c r="Z560" s="17">
        <v>0.597132822748346</v>
      </c>
      <c r="AA560" s="17">
        <v>0.55826032630010902</v>
      </c>
      <c r="AB560" s="17">
        <v>0.57071990849564302</v>
      </c>
      <c r="AC560" s="17">
        <v>0.71363191241597701</v>
      </c>
      <c r="AD560" s="17">
        <v>0.68099447756842502</v>
      </c>
      <c r="AE560" s="17"/>
      <c r="AF560" s="17">
        <v>0.638168695096059</v>
      </c>
      <c r="AG560" s="17">
        <v>0.539112640057685</v>
      </c>
    </row>
    <row r="561" spans="2:33" x14ac:dyDescent="0.5">
      <c r="B561" t="s">
        <v>256</v>
      </c>
      <c r="C561" s="17">
        <v>0.510350669383415</v>
      </c>
      <c r="D561" s="17">
        <v>0.54167169405332105</v>
      </c>
      <c r="E561" s="17">
        <v>0.47904185668937999</v>
      </c>
      <c r="F561" s="17"/>
      <c r="G561" s="17">
        <v>0.55212564223957705</v>
      </c>
      <c r="H561" s="17">
        <v>0.60890621340970896</v>
      </c>
      <c r="I561" s="17">
        <v>0.55504392509425404</v>
      </c>
      <c r="J561" s="17">
        <v>0.50636248613108503</v>
      </c>
      <c r="K561" s="17">
        <v>0.47010037076873901</v>
      </c>
      <c r="L561" s="17">
        <v>0.43692705493269002</v>
      </c>
      <c r="M561" s="17"/>
      <c r="N561" s="17">
        <v>0.58229437434775899</v>
      </c>
      <c r="O561" s="17">
        <v>0.51102093819372696</v>
      </c>
      <c r="P561" s="17">
        <v>0.44445629604398001</v>
      </c>
      <c r="Q561" s="17">
        <v>0.52117380057850404</v>
      </c>
      <c r="R561" s="17">
        <v>0.53296185591562095</v>
      </c>
      <c r="S561" s="17">
        <v>0.73579814234278396</v>
      </c>
      <c r="T561" s="17">
        <v>0.47477435189731998</v>
      </c>
      <c r="U561" s="17">
        <v>0.52994242330359698</v>
      </c>
      <c r="V561" s="17">
        <v>0.48532225093669901</v>
      </c>
      <c r="W561" s="17">
        <v>0.59090266072972697</v>
      </c>
      <c r="X561" s="17">
        <v>0.601806827932441</v>
      </c>
      <c r="Y561" s="17">
        <v>0.47069226730952601</v>
      </c>
      <c r="Z561" s="17">
        <v>0.54434402836886897</v>
      </c>
      <c r="AA561" s="17">
        <v>0.52074085918403801</v>
      </c>
      <c r="AB561" s="17">
        <v>0.46089038842451002</v>
      </c>
      <c r="AC561" s="17">
        <v>0.52381460911100197</v>
      </c>
      <c r="AD561" s="17">
        <v>0.50360908044150698</v>
      </c>
      <c r="AE561" s="17"/>
      <c r="AF561" s="17">
        <v>0.60206534317945803</v>
      </c>
      <c r="AG561" s="17">
        <v>0.44991266358701099</v>
      </c>
    </row>
    <row r="562" spans="2:33" x14ac:dyDescent="0.5">
      <c r="B562" t="s">
        <v>257</v>
      </c>
      <c r="C562" s="17">
        <v>0.38105037157161198</v>
      </c>
      <c r="D562" s="17">
        <v>0.321297964691445</v>
      </c>
      <c r="E562" s="17">
        <v>0.43863755497144302</v>
      </c>
      <c r="F562" s="17"/>
      <c r="G562" s="17">
        <v>0.44940371999569101</v>
      </c>
      <c r="H562" s="17">
        <v>0.34124289450775802</v>
      </c>
      <c r="I562" s="17">
        <v>0.30018437534615899</v>
      </c>
      <c r="J562" s="17">
        <v>0.34837363243053598</v>
      </c>
      <c r="K562" s="17">
        <v>0.36724046918962699</v>
      </c>
      <c r="L562" s="17">
        <v>0.47538597183434</v>
      </c>
      <c r="M562" s="17"/>
      <c r="N562" s="17">
        <v>0.24966532397053601</v>
      </c>
      <c r="O562" s="17">
        <v>0.33676419537368502</v>
      </c>
      <c r="P562" s="17">
        <v>0.45618599098708901</v>
      </c>
      <c r="Q562" s="17">
        <v>0.31894932281852201</v>
      </c>
      <c r="R562" s="17">
        <v>0.180895791600752</v>
      </c>
      <c r="S562" s="17">
        <v>0</v>
      </c>
      <c r="T562" s="17">
        <v>0.53916236934241302</v>
      </c>
      <c r="U562" s="17">
        <v>0.35473614068764298</v>
      </c>
      <c r="V562" s="17">
        <v>0.37086803338145802</v>
      </c>
      <c r="W562" s="17">
        <v>0.16912723051537301</v>
      </c>
      <c r="X562" s="17">
        <v>0.44375434692531501</v>
      </c>
      <c r="Y562" s="17">
        <v>0.429536207389215</v>
      </c>
      <c r="Z562" s="17">
        <v>0.42024592778127101</v>
      </c>
      <c r="AA562" s="17">
        <v>0.43818603072809897</v>
      </c>
      <c r="AB562" s="17">
        <v>0.41118291089652398</v>
      </c>
      <c r="AC562" s="17">
        <v>0.449619206680759</v>
      </c>
      <c r="AD562" s="17">
        <v>0.43884295224536601</v>
      </c>
      <c r="AE562" s="17"/>
      <c r="AF562" s="17">
        <v>0.34691215313530399</v>
      </c>
      <c r="AG562" s="17">
        <v>0.40354672638960798</v>
      </c>
    </row>
    <row r="563" spans="2:33" x14ac:dyDescent="0.5">
      <c r="B563" t="s">
        <v>258</v>
      </c>
      <c r="C563" s="17">
        <v>0.18847636346461299</v>
      </c>
      <c r="D563" s="17">
        <v>0.19177495194875499</v>
      </c>
      <c r="E563" s="17">
        <v>0.18610869573533401</v>
      </c>
      <c r="F563" s="17"/>
      <c r="G563" s="17">
        <v>0.21010590334069501</v>
      </c>
      <c r="H563" s="17">
        <v>0.28007277853787099</v>
      </c>
      <c r="I563" s="17">
        <v>0.22085160261251</v>
      </c>
      <c r="J563" s="17">
        <v>0.15450778887345701</v>
      </c>
      <c r="K563" s="17">
        <v>0.18405478363997799</v>
      </c>
      <c r="L563" s="17">
        <v>0.13545213769348699</v>
      </c>
      <c r="M563" s="17"/>
      <c r="N563" s="17">
        <v>9.37480966559677E-2</v>
      </c>
      <c r="O563" s="17">
        <v>6.5536595266364697E-2</v>
      </c>
      <c r="P563" s="17">
        <v>0.12429417605920499</v>
      </c>
      <c r="Q563" s="17">
        <v>0.22183828865557501</v>
      </c>
      <c r="R563" s="17">
        <v>0.133145843750337</v>
      </c>
      <c r="S563" s="17">
        <v>0.123409277393771</v>
      </c>
      <c r="T563" s="17">
        <v>0.26427757733399898</v>
      </c>
      <c r="U563" s="17">
        <v>0.26953275645951202</v>
      </c>
      <c r="V563" s="17">
        <v>0.12548133193724301</v>
      </c>
      <c r="W563" s="17">
        <v>0.227521681841339</v>
      </c>
      <c r="X563" s="17">
        <v>0.19051745008337501</v>
      </c>
      <c r="Y563" s="17">
        <v>0.159194456957435</v>
      </c>
      <c r="Z563" s="17">
        <v>0.21201529345731801</v>
      </c>
      <c r="AA563" s="17">
        <v>0.21410021180543601</v>
      </c>
      <c r="AB563" s="17">
        <v>0.16900279185127501</v>
      </c>
      <c r="AC563" s="17">
        <v>0.23911456606904199</v>
      </c>
      <c r="AD563" s="17">
        <v>0.18887696891339401</v>
      </c>
      <c r="AE563" s="17"/>
      <c r="AF563" s="17">
        <v>0.26088749318068899</v>
      </c>
      <c r="AG563" s="17">
        <v>0.140758979796689</v>
      </c>
    </row>
    <row r="564" spans="2:33" x14ac:dyDescent="0.5">
      <c r="B564" t="s">
        <v>259</v>
      </c>
      <c r="C564" s="17">
        <v>0.16934086086787301</v>
      </c>
      <c r="D564" s="17">
        <v>0.168515928600356</v>
      </c>
      <c r="E564" s="17">
        <v>0.17077134462897001</v>
      </c>
      <c r="F564" s="17"/>
      <c r="G564" s="17">
        <v>0.37024986388851899</v>
      </c>
      <c r="H564" s="17">
        <v>0.348055026221261</v>
      </c>
      <c r="I564" s="17">
        <v>0.20087042747793599</v>
      </c>
      <c r="J564" s="17">
        <v>0.121461181322261</v>
      </c>
      <c r="K564" s="17">
        <v>8.1595793374140801E-2</v>
      </c>
      <c r="L564" s="17">
        <v>7.0954531950159896E-2</v>
      </c>
      <c r="M564" s="17"/>
      <c r="N564" s="17">
        <v>0.12127768874096299</v>
      </c>
      <c r="O564" s="17">
        <v>3.8206323290876303E-2</v>
      </c>
      <c r="P564" s="17">
        <v>0.18314009686565599</v>
      </c>
      <c r="Q564" s="17">
        <v>0.280367074580335</v>
      </c>
      <c r="R564" s="17">
        <v>0.20126762320941899</v>
      </c>
      <c r="S564" s="17">
        <v>0.123409277393771</v>
      </c>
      <c r="T564" s="17">
        <v>0.107923068069027</v>
      </c>
      <c r="U564" s="17">
        <v>0.20582344276042799</v>
      </c>
      <c r="V564" s="17">
        <v>0.106505515975196</v>
      </c>
      <c r="W564" s="17">
        <v>0.219596251181194</v>
      </c>
      <c r="X564" s="17">
        <v>0.19158939838935901</v>
      </c>
      <c r="Y564" s="17">
        <v>0.19357558990839099</v>
      </c>
      <c r="Z564" s="17">
        <v>0.16097011358007601</v>
      </c>
      <c r="AA564" s="17">
        <v>0.12543702127421699</v>
      </c>
      <c r="AB564" s="17">
        <v>0.15704316996743301</v>
      </c>
      <c r="AC564" s="17">
        <v>0.18008206480465699</v>
      </c>
      <c r="AD564" s="17">
        <v>0.11296965190104</v>
      </c>
      <c r="AE564" s="17"/>
      <c r="AF564" s="17">
        <v>0.186609846020623</v>
      </c>
      <c r="AG564" s="17">
        <v>0.15796096949868099</v>
      </c>
    </row>
    <row r="565" spans="2:33" x14ac:dyDescent="0.5">
      <c r="B565" t="s">
        <v>260</v>
      </c>
      <c r="C565" s="17">
        <v>0.12535869150374801</v>
      </c>
      <c r="D565" s="17">
        <v>0.15798429768112701</v>
      </c>
      <c r="E565" s="17">
        <v>9.5206573504497197E-2</v>
      </c>
      <c r="F565" s="17"/>
      <c r="G565" s="17">
        <v>0.22055491572972599</v>
      </c>
      <c r="H565" s="17">
        <v>0.24343678918463801</v>
      </c>
      <c r="I565" s="17">
        <v>0.172335015801963</v>
      </c>
      <c r="J565" s="17">
        <v>7.6345604254557803E-2</v>
      </c>
      <c r="K565" s="17">
        <v>6.8565655060728703E-2</v>
      </c>
      <c r="L565" s="17">
        <v>6.76203757464717E-2</v>
      </c>
      <c r="M565" s="17"/>
      <c r="N565" s="17">
        <v>7.3713420639119898E-2</v>
      </c>
      <c r="O565" s="17">
        <v>0.11305022878859999</v>
      </c>
      <c r="P565" s="17">
        <v>6.5963094804234498E-2</v>
      </c>
      <c r="Q565" s="17">
        <v>1.2489068725548299E-2</v>
      </c>
      <c r="R565" s="17">
        <v>7.9631174602432894E-2</v>
      </c>
      <c r="S565" s="17">
        <v>0.26420185765721599</v>
      </c>
      <c r="T565" s="17">
        <v>0.190613309094433</v>
      </c>
      <c r="U565" s="17">
        <v>0.205822079628629</v>
      </c>
      <c r="V565" s="17">
        <v>0.13264323466524899</v>
      </c>
      <c r="W565" s="17">
        <v>0.31823913966724798</v>
      </c>
      <c r="X565" s="17">
        <v>8.6444784675818107E-2</v>
      </c>
      <c r="Y565" s="17">
        <v>8.6121411566682404E-2</v>
      </c>
      <c r="Z565" s="17">
        <v>0.11560149044239799</v>
      </c>
      <c r="AA565" s="17">
        <v>0.119383140205407</v>
      </c>
      <c r="AB565" s="17">
        <v>0.108853864846869</v>
      </c>
      <c r="AC565" s="17">
        <v>0.113790911017477</v>
      </c>
      <c r="AD565" s="17">
        <v>0.102193877528118</v>
      </c>
      <c r="AE565" s="17"/>
      <c r="AF565" s="17">
        <v>0.26260316259345801</v>
      </c>
      <c r="AG565" s="17">
        <v>3.4917524393560703E-2</v>
      </c>
    </row>
    <row r="566" spans="2:33" x14ac:dyDescent="0.5">
      <c r="B566" t="s">
        <v>261</v>
      </c>
      <c r="C566" s="17">
        <v>0.10951157097349599</v>
      </c>
      <c r="D566" s="17">
        <v>0.12776777345224699</v>
      </c>
      <c r="E566" s="17">
        <v>9.2791901668356894E-2</v>
      </c>
      <c r="F566" s="17"/>
      <c r="G566" s="17">
        <v>6.6396317708260197E-2</v>
      </c>
      <c r="H566" s="17">
        <v>7.0310897710313597E-2</v>
      </c>
      <c r="I566" s="17">
        <v>0.106944417170048</v>
      </c>
      <c r="J566" s="17">
        <v>8.5499991038953393E-2</v>
      </c>
      <c r="K566" s="17">
        <v>0.16042977127694699</v>
      </c>
      <c r="L566" s="17">
        <v>0.13382727906122599</v>
      </c>
      <c r="M566" s="17"/>
      <c r="N566" s="17">
        <v>0.16837519363637901</v>
      </c>
      <c r="O566" s="17">
        <v>0.18332286550382901</v>
      </c>
      <c r="P566" s="17">
        <v>6.0505350049001198E-2</v>
      </c>
      <c r="Q566" s="17">
        <v>0.12630539547973699</v>
      </c>
      <c r="R566" s="17">
        <v>0.180895791600752</v>
      </c>
      <c r="S566" s="17">
        <v>0</v>
      </c>
      <c r="T566" s="17">
        <v>0.104937414726731</v>
      </c>
      <c r="U566" s="17">
        <v>0.15931517994477401</v>
      </c>
      <c r="V566" s="17">
        <v>0.18388387125071901</v>
      </c>
      <c r="W566" s="17">
        <v>2.2470167834319401E-2</v>
      </c>
      <c r="X566" s="17">
        <v>0.11576246156294601</v>
      </c>
      <c r="Y566" s="17">
        <v>0.12967023122767801</v>
      </c>
      <c r="Z566" s="17">
        <v>4.4757867644657202E-2</v>
      </c>
      <c r="AA566" s="17">
        <v>0.18698748886209901</v>
      </c>
      <c r="AB566" s="17">
        <v>5.3352488529558602E-2</v>
      </c>
      <c r="AC566" s="17">
        <v>9.1555295883939306E-2</v>
      </c>
      <c r="AD566" s="17">
        <v>0.104880685300055</v>
      </c>
      <c r="AE566" s="17"/>
      <c r="AF566" s="17">
        <v>0.150476002437087</v>
      </c>
      <c r="AG566" s="17">
        <v>8.2516887966187003E-2</v>
      </c>
    </row>
    <row r="567" spans="2:33" x14ac:dyDescent="0.5">
      <c r="B567" t="s">
        <v>262</v>
      </c>
      <c r="C567" s="17">
        <v>7.9675313288715299E-2</v>
      </c>
      <c r="D567" s="17">
        <v>8.6296539638072697E-2</v>
      </c>
      <c r="E567" s="17">
        <v>7.3766107575971407E-2</v>
      </c>
      <c r="F567" s="17"/>
      <c r="G567" s="17">
        <v>4.7707908811394903E-2</v>
      </c>
      <c r="H567" s="17">
        <v>9.6057732095809395E-2</v>
      </c>
      <c r="I567" s="17">
        <v>0.112667151713239</v>
      </c>
      <c r="J567" s="17">
        <v>9.16826664088118E-2</v>
      </c>
      <c r="K567" s="17">
        <v>6.4506948082647106E-2</v>
      </c>
      <c r="L567" s="17">
        <v>5.7889025659324397E-2</v>
      </c>
      <c r="M567" s="17"/>
      <c r="N567" s="17">
        <v>9.8165290726449694E-2</v>
      </c>
      <c r="O567" s="17">
        <v>6.5536595266364697E-2</v>
      </c>
      <c r="P567" s="17">
        <v>6.2051167294286502E-2</v>
      </c>
      <c r="Q567" s="17">
        <v>0.112486204862629</v>
      </c>
      <c r="R567" s="17">
        <v>7.8008431965659999E-2</v>
      </c>
      <c r="S567" s="17">
        <v>0.123409277393771</v>
      </c>
      <c r="T567" s="17">
        <v>6.2489872034406597E-2</v>
      </c>
      <c r="U567" s="17">
        <v>0.12031883655247599</v>
      </c>
      <c r="V567" s="17">
        <v>0.105877072434698</v>
      </c>
      <c r="W567" s="17">
        <v>4.36077470755004E-2</v>
      </c>
      <c r="X567" s="17">
        <v>7.1965698567625705E-2</v>
      </c>
      <c r="Y567" s="17">
        <v>7.0685726777264299E-2</v>
      </c>
      <c r="Z567" s="17">
        <v>4.3979354225901698E-2</v>
      </c>
      <c r="AA567" s="17">
        <v>0.114345058419023</v>
      </c>
      <c r="AB567" s="17">
        <v>7.95730467375204E-2</v>
      </c>
      <c r="AC567" s="17">
        <v>3.3881111576930301E-2</v>
      </c>
      <c r="AD567" s="17">
        <v>5.0488793404730802E-2</v>
      </c>
      <c r="AE567" s="17"/>
      <c r="AF567" s="17">
        <v>9.9830337819674902E-2</v>
      </c>
      <c r="AG567" s="17">
        <v>6.6393583779022006E-2</v>
      </c>
    </row>
    <row r="568" spans="2:33" x14ac:dyDescent="0.5">
      <c r="B568" t="s">
        <v>76</v>
      </c>
      <c r="C568" s="17">
        <v>4.5498227614066897E-2</v>
      </c>
      <c r="D568" s="17">
        <v>2.5604067018988399E-2</v>
      </c>
      <c r="E568" s="17">
        <v>6.4356364879183003E-2</v>
      </c>
      <c r="F568" s="17"/>
      <c r="G568" s="17">
        <v>1.02114699053378E-2</v>
      </c>
      <c r="H568" s="17">
        <v>1.6400963862480501E-2</v>
      </c>
      <c r="I568" s="17">
        <v>1.7761717200034301E-2</v>
      </c>
      <c r="J568" s="17">
        <v>3.9403588885088298E-2</v>
      </c>
      <c r="K568" s="17">
        <v>7.6910472458657897E-2</v>
      </c>
      <c r="L568" s="17">
        <v>7.9093702801910498E-2</v>
      </c>
      <c r="M568" s="17"/>
      <c r="N568" s="17">
        <v>7.4708708170528604E-2</v>
      </c>
      <c r="O568" s="17">
        <v>0.169890697776718</v>
      </c>
      <c r="P568" s="17">
        <v>0</v>
      </c>
      <c r="Q568" s="17">
        <v>1.9643359624421399E-2</v>
      </c>
      <c r="R568" s="17">
        <v>7.3365334130857704E-2</v>
      </c>
      <c r="S568" s="17">
        <v>0</v>
      </c>
      <c r="T568" s="17">
        <v>5.7755184433047502E-2</v>
      </c>
      <c r="U568" s="17">
        <v>1.38259410316703E-2</v>
      </c>
      <c r="V568" s="17">
        <v>9.1089002936569102E-2</v>
      </c>
      <c r="W568" s="17">
        <v>0</v>
      </c>
      <c r="X568" s="17">
        <v>0</v>
      </c>
      <c r="Y568" s="17">
        <v>9.33747936224959E-2</v>
      </c>
      <c r="Z568" s="17">
        <v>3.5138574615558499E-2</v>
      </c>
      <c r="AA568" s="17">
        <v>0</v>
      </c>
      <c r="AB568" s="17">
        <v>3.07804836019436E-2</v>
      </c>
      <c r="AC568" s="17">
        <v>2.8092388852661701E-2</v>
      </c>
      <c r="AD568" s="17">
        <v>4.3431342419422099E-2</v>
      </c>
      <c r="AE568" s="17"/>
      <c r="AF568" s="17">
        <v>4.0046160089069298E-2</v>
      </c>
      <c r="AG568" s="17">
        <v>4.9091023347178901E-2</v>
      </c>
    </row>
    <row r="569" spans="2:33" x14ac:dyDescent="0.5">
      <c r="B569" t="s">
        <v>77</v>
      </c>
      <c r="C569" s="17">
        <v>2.1438804942967501E-2</v>
      </c>
      <c r="D569" s="17">
        <v>2.24815201702111E-2</v>
      </c>
      <c r="E569" s="17">
        <v>2.0542653853520099E-2</v>
      </c>
      <c r="F569" s="17"/>
      <c r="G569" s="17">
        <v>0</v>
      </c>
      <c r="H569" s="17">
        <v>8.8804907634747708E-3</v>
      </c>
      <c r="I569" s="17">
        <v>1.4130911902074101E-2</v>
      </c>
      <c r="J569" s="17">
        <v>3.3138461030897501E-2</v>
      </c>
      <c r="K569" s="17">
        <v>1.94962334905005E-2</v>
      </c>
      <c r="L569" s="17">
        <v>3.3647451451920302E-2</v>
      </c>
      <c r="M569" s="17"/>
      <c r="N569" s="17">
        <v>1.8040290940598998E-2</v>
      </c>
      <c r="O569" s="17">
        <v>6.5844857669363793E-2</v>
      </c>
      <c r="P569" s="17">
        <v>0.11064355700763299</v>
      </c>
      <c r="Q569" s="17">
        <v>1.82145500930198E-2</v>
      </c>
      <c r="R569" s="17">
        <v>0</v>
      </c>
      <c r="S569" s="17">
        <v>0</v>
      </c>
      <c r="T569" s="17">
        <v>3.6161232385567399E-2</v>
      </c>
      <c r="U569" s="17">
        <v>2.71567520726364E-2</v>
      </c>
      <c r="V569" s="17">
        <v>0</v>
      </c>
      <c r="W569" s="17">
        <v>0</v>
      </c>
      <c r="X569" s="17">
        <v>6.7044972062799801E-2</v>
      </c>
      <c r="Y569" s="17">
        <v>3.8689051617042899E-3</v>
      </c>
      <c r="Z569" s="17">
        <v>1.0546383142363201E-2</v>
      </c>
      <c r="AA569" s="17">
        <v>0</v>
      </c>
      <c r="AB569" s="17">
        <v>2.48321171417199E-2</v>
      </c>
      <c r="AC569" s="17">
        <v>5.9734123141932299E-2</v>
      </c>
      <c r="AD569" s="17">
        <v>4.7591315170298902E-2</v>
      </c>
      <c r="AE569" s="17"/>
      <c r="AF569" s="17">
        <v>7.1563488741134803E-3</v>
      </c>
      <c r="AG569" s="17">
        <v>3.08506376077806E-2</v>
      </c>
    </row>
    <row r="570" spans="2:33" x14ac:dyDescent="0.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row>
    <row r="571" spans="2:33" x14ac:dyDescent="0.5">
      <c r="B571" s="6" t="s">
        <v>274</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row>
    <row r="572" spans="2:33" x14ac:dyDescent="0.5">
      <c r="B572" s="24" t="s">
        <v>58</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row>
    <row r="573" spans="2:33" x14ac:dyDescent="0.5">
      <c r="B573" t="s">
        <v>264</v>
      </c>
      <c r="C573" s="17">
        <v>0.72709837506561803</v>
      </c>
      <c r="D573" s="17">
        <v>0.69267888021456203</v>
      </c>
      <c r="E573" s="17">
        <v>0.75836367376088998</v>
      </c>
      <c r="F573" s="17"/>
      <c r="G573" s="17">
        <v>0.75334020539098101</v>
      </c>
      <c r="H573" s="17">
        <v>0.69255791890978802</v>
      </c>
      <c r="I573" s="17">
        <v>0.72197550806306998</v>
      </c>
      <c r="J573" s="17">
        <v>0.71657820253562499</v>
      </c>
      <c r="K573" s="17">
        <v>0.73892441083340898</v>
      </c>
      <c r="L573" s="17">
        <v>0.74117311076233805</v>
      </c>
      <c r="M573" s="17"/>
      <c r="N573" s="17">
        <v>0.70356345447756097</v>
      </c>
      <c r="O573" s="17">
        <v>0.63252458238257703</v>
      </c>
      <c r="P573" s="17">
        <v>0.46220147349166901</v>
      </c>
      <c r="Q573" s="17">
        <v>0.72289130902762899</v>
      </c>
      <c r="R573" s="17">
        <v>0.81760830189261802</v>
      </c>
      <c r="S573" s="17">
        <v>0.76756512640899199</v>
      </c>
      <c r="T573" s="17">
        <v>0.66395686716093405</v>
      </c>
      <c r="U573" s="17">
        <v>0.76988861973929601</v>
      </c>
      <c r="V573" s="17">
        <v>0.69512111460858395</v>
      </c>
      <c r="W573" s="17">
        <v>0.65892562945168798</v>
      </c>
      <c r="X573" s="17">
        <v>0.82495988548074195</v>
      </c>
      <c r="Y573" s="17">
        <v>0.71992814430215901</v>
      </c>
      <c r="Z573" s="17">
        <v>0.74587312178864895</v>
      </c>
      <c r="AA573" s="17">
        <v>0.95645523294314805</v>
      </c>
      <c r="AB573" s="17">
        <v>0.70337501914479805</v>
      </c>
      <c r="AC573" s="17">
        <v>0.78412727128680804</v>
      </c>
      <c r="AD573" s="17">
        <v>0.71847637205844095</v>
      </c>
      <c r="AE573" s="17"/>
      <c r="AF573" s="17">
        <v>0.772136034190954</v>
      </c>
      <c r="AG573" s="17">
        <v>0.69741952226473802</v>
      </c>
    </row>
    <row r="574" spans="2:33" x14ac:dyDescent="0.5">
      <c r="B574" t="s">
        <v>265</v>
      </c>
      <c r="C574" s="17">
        <v>0.68752526045835205</v>
      </c>
      <c r="D574" s="17">
        <v>0.64885275232912298</v>
      </c>
      <c r="E574" s="17">
        <v>0.72492531063600496</v>
      </c>
      <c r="F574" s="17"/>
      <c r="G574" s="17">
        <v>0.72085490284270304</v>
      </c>
      <c r="H574" s="17">
        <v>0.67534639613168801</v>
      </c>
      <c r="I574" s="17">
        <v>0.63099640243835498</v>
      </c>
      <c r="J574" s="17">
        <v>0.66708894403077001</v>
      </c>
      <c r="K574" s="17">
        <v>0.74251136260725803</v>
      </c>
      <c r="L574" s="17">
        <v>0.70386414907331996</v>
      </c>
      <c r="M574" s="17"/>
      <c r="N574" s="17">
        <v>0.67152871472000297</v>
      </c>
      <c r="O574" s="17">
        <v>0.74552138978917204</v>
      </c>
      <c r="P574" s="17">
        <v>0.38750695360442899</v>
      </c>
      <c r="Q574" s="17">
        <v>0.74096200187983097</v>
      </c>
      <c r="R574" s="17">
        <v>0.533537180906689</v>
      </c>
      <c r="S574" s="17">
        <v>0.76756512640899199</v>
      </c>
      <c r="T574" s="17">
        <v>0.85042702004837001</v>
      </c>
      <c r="U574" s="17">
        <v>0.741069564516184</v>
      </c>
      <c r="V574" s="17">
        <v>0.65112930071231001</v>
      </c>
      <c r="W574" s="17">
        <v>0.61645660824074799</v>
      </c>
      <c r="X574" s="17">
        <v>0.78455695890932797</v>
      </c>
      <c r="Y574" s="17">
        <v>0.68633471385883205</v>
      </c>
      <c r="Z574" s="17">
        <v>0.647363872599232</v>
      </c>
      <c r="AA574" s="17">
        <v>0.80973951700146196</v>
      </c>
      <c r="AB574" s="17">
        <v>0.67682292878207195</v>
      </c>
      <c r="AC574" s="17">
        <v>0.69371488825168703</v>
      </c>
      <c r="AD574" s="17">
        <v>0.61445702407041403</v>
      </c>
      <c r="AE574" s="17"/>
      <c r="AF574" s="17">
        <v>0.71685354550922098</v>
      </c>
      <c r="AG574" s="17">
        <v>0.66819854872796003</v>
      </c>
    </row>
    <row r="575" spans="2:33" x14ac:dyDescent="0.5">
      <c r="B575" t="s">
        <v>266</v>
      </c>
      <c r="C575" s="17">
        <v>0.65215652284423598</v>
      </c>
      <c r="D575" s="17">
        <v>0.64390589325357805</v>
      </c>
      <c r="E575" s="17">
        <v>0.66243006054015297</v>
      </c>
      <c r="F575" s="17"/>
      <c r="G575" s="17">
        <v>0.67685186953967502</v>
      </c>
      <c r="H575" s="17">
        <v>0.61150737895099305</v>
      </c>
      <c r="I575" s="17">
        <v>0.586895750553035</v>
      </c>
      <c r="J575" s="17">
        <v>0.67712351931091896</v>
      </c>
      <c r="K575" s="17">
        <v>0.66768074644101705</v>
      </c>
      <c r="L575" s="17">
        <v>0.68429672494613303</v>
      </c>
      <c r="M575" s="17"/>
      <c r="N575" s="17">
        <v>0.59048391735396299</v>
      </c>
      <c r="O575" s="17">
        <v>0.46085416902153298</v>
      </c>
      <c r="P575" s="17">
        <v>0.62368446539968903</v>
      </c>
      <c r="Q575" s="17">
        <v>0.61874119197681798</v>
      </c>
      <c r="R575" s="17">
        <v>0.666161858031312</v>
      </c>
      <c r="S575" s="17">
        <v>0.76756512640899199</v>
      </c>
      <c r="T575" s="17">
        <v>0.73806085146927902</v>
      </c>
      <c r="U575" s="17">
        <v>0.67081932714085701</v>
      </c>
      <c r="V575" s="17">
        <v>0.62130421909747102</v>
      </c>
      <c r="W575" s="17">
        <v>0.67222868759916998</v>
      </c>
      <c r="X575" s="17">
        <v>0.67330780895681996</v>
      </c>
      <c r="Y575" s="17">
        <v>0.70006385597717002</v>
      </c>
      <c r="Z575" s="17">
        <v>0.60572431264819904</v>
      </c>
      <c r="AA575" s="17">
        <v>0.75513746762779899</v>
      </c>
      <c r="AB575" s="17">
        <v>0.65514679047928404</v>
      </c>
      <c r="AC575" s="17">
        <v>0.67382526252900299</v>
      </c>
      <c r="AD575" s="17">
        <v>0.60481776426376299</v>
      </c>
      <c r="AE575" s="17"/>
      <c r="AF575" s="17">
        <v>0.70685753825313102</v>
      </c>
      <c r="AG575" s="17">
        <v>0.61610972521069596</v>
      </c>
    </row>
    <row r="576" spans="2:33" x14ac:dyDescent="0.5">
      <c r="B576" t="s">
        <v>267</v>
      </c>
      <c r="C576" s="17">
        <v>0.61636821407821196</v>
      </c>
      <c r="D576" s="17">
        <v>0.60730077259154103</v>
      </c>
      <c r="E576" s="17">
        <v>0.62727019239589998</v>
      </c>
      <c r="F576" s="17"/>
      <c r="G576" s="17">
        <v>0.64058210834966101</v>
      </c>
      <c r="H576" s="17">
        <v>0.60811850148716895</v>
      </c>
      <c r="I576" s="17">
        <v>0.59723899586059903</v>
      </c>
      <c r="J576" s="17">
        <v>0.65713048409094099</v>
      </c>
      <c r="K576" s="17">
        <v>0.60835173489364103</v>
      </c>
      <c r="L576" s="17">
        <v>0.59898508320535804</v>
      </c>
      <c r="M576" s="17"/>
      <c r="N576" s="17">
        <v>0.59341944315625605</v>
      </c>
      <c r="O576" s="17">
        <v>0.549721856178228</v>
      </c>
      <c r="P576" s="17">
        <v>0.62368446539968903</v>
      </c>
      <c r="Q576" s="17">
        <v>0.59686305088676705</v>
      </c>
      <c r="R576" s="17">
        <v>0.65929556072276396</v>
      </c>
      <c r="S576" s="17">
        <v>0.76756512640899199</v>
      </c>
      <c r="T576" s="17">
        <v>0.56328945471904501</v>
      </c>
      <c r="U576" s="17">
        <v>0.66189503421357998</v>
      </c>
      <c r="V576" s="17">
        <v>0.61153423083078895</v>
      </c>
      <c r="W576" s="17">
        <v>0.54679246214955801</v>
      </c>
      <c r="X576" s="17">
        <v>0.420759250068518</v>
      </c>
      <c r="Y576" s="17">
        <v>0.63658395200931595</v>
      </c>
      <c r="Z576" s="17">
        <v>0.60035610256855698</v>
      </c>
      <c r="AA576" s="17">
        <v>0.56544961756326295</v>
      </c>
      <c r="AB576" s="17">
        <v>0.62519343140295702</v>
      </c>
      <c r="AC576" s="17">
        <v>0.66514791751690905</v>
      </c>
      <c r="AD576" s="17">
        <v>0.654563721182018</v>
      </c>
      <c r="AE576" s="17"/>
      <c r="AF576" s="17">
        <v>0.693516978011818</v>
      </c>
      <c r="AG576" s="17">
        <v>0.56552883092591899</v>
      </c>
    </row>
    <row r="577" spans="2:33" x14ac:dyDescent="0.5">
      <c r="B577" t="s">
        <v>268</v>
      </c>
      <c r="C577" s="17">
        <v>0.59201689107528099</v>
      </c>
      <c r="D577" s="17">
        <v>0.55154220613075999</v>
      </c>
      <c r="E577" s="17">
        <v>0.63231804222854204</v>
      </c>
      <c r="F577" s="17"/>
      <c r="G577" s="17">
        <v>0.64672035872522105</v>
      </c>
      <c r="H577" s="17">
        <v>0.561794884103616</v>
      </c>
      <c r="I577" s="17">
        <v>0.57955668456282905</v>
      </c>
      <c r="J577" s="17">
        <v>0.579437090175278</v>
      </c>
      <c r="K577" s="17">
        <v>0.581076114763452</v>
      </c>
      <c r="L577" s="17">
        <v>0.61605059849732202</v>
      </c>
      <c r="M577" s="17"/>
      <c r="N577" s="17">
        <v>0.64351945276922295</v>
      </c>
      <c r="O577" s="17">
        <v>0.45688784467675803</v>
      </c>
      <c r="P577" s="17">
        <v>0.481110678934693</v>
      </c>
      <c r="Q577" s="17">
        <v>0.61130835820961604</v>
      </c>
      <c r="R577" s="17">
        <v>0.78779830663829797</v>
      </c>
      <c r="S577" s="17">
        <v>0.76756512640899199</v>
      </c>
      <c r="T577" s="17">
        <v>0.79849085363416095</v>
      </c>
      <c r="U577" s="17">
        <v>0.62234482226013899</v>
      </c>
      <c r="V577" s="17">
        <v>0.45075475874642301</v>
      </c>
      <c r="W577" s="17">
        <v>0.63448717578060998</v>
      </c>
      <c r="X577" s="17">
        <v>0.67228145032815401</v>
      </c>
      <c r="Y577" s="17">
        <v>0.63185363261772198</v>
      </c>
      <c r="Z577" s="17">
        <v>0.55028907770928004</v>
      </c>
      <c r="AA577" s="17">
        <v>0.61087410535771003</v>
      </c>
      <c r="AB577" s="17">
        <v>0.53524403887525795</v>
      </c>
      <c r="AC577" s="17">
        <v>0.63252651745586796</v>
      </c>
      <c r="AD577" s="17">
        <v>0.52696266414038195</v>
      </c>
      <c r="AE577" s="17"/>
      <c r="AF577" s="17">
        <v>0.67614505537328795</v>
      </c>
      <c r="AG577" s="17">
        <v>0.53657823255929704</v>
      </c>
    </row>
    <row r="578" spans="2:33" x14ac:dyDescent="0.5">
      <c r="B578" t="s">
        <v>269</v>
      </c>
      <c r="C578" s="17">
        <v>0.58296766014161605</v>
      </c>
      <c r="D578" s="17">
        <v>0.54552004544584598</v>
      </c>
      <c r="E578" s="17">
        <v>0.62039114646078297</v>
      </c>
      <c r="F578" s="17"/>
      <c r="G578" s="17">
        <v>0.54694507336105302</v>
      </c>
      <c r="H578" s="17">
        <v>0.60725599793980001</v>
      </c>
      <c r="I578" s="17">
        <v>0.61689860509691397</v>
      </c>
      <c r="J578" s="17">
        <v>0.55229710157291101</v>
      </c>
      <c r="K578" s="17">
        <v>0.61162937194863398</v>
      </c>
      <c r="L578" s="17">
        <v>0.56221155549320601</v>
      </c>
      <c r="M578" s="17"/>
      <c r="N578" s="17">
        <v>0.59967626082862802</v>
      </c>
      <c r="O578" s="17">
        <v>0.58035211752167604</v>
      </c>
      <c r="P578" s="17">
        <v>0.20090486771996599</v>
      </c>
      <c r="Q578" s="17">
        <v>0.60048006675336896</v>
      </c>
      <c r="R578" s="17">
        <v>0.606902515037547</v>
      </c>
      <c r="S578" s="17">
        <v>0.45911667996375199</v>
      </c>
      <c r="T578" s="17">
        <v>0.65557865652422798</v>
      </c>
      <c r="U578" s="17">
        <v>0.69677736986052996</v>
      </c>
      <c r="V578" s="17">
        <v>0.57266693344395603</v>
      </c>
      <c r="W578" s="17">
        <v>0.56570216690174102</v>
      </c>
      <c r="X578" s="17">
        <v>0.75727761847018804</v>
      </c>
      <c r="Y578" s="17">
        <v>0.56591999906304802</v>
      </c>
      <c r="Z578" s="17">
        <v>0.49399247904495103</v>
      </c>
      <c r="AA578" s="17">
        <v>0.54436484040491895</v>
      </c>
      <c r="AB578" s="17">
        <v>0.55582252566595902</v>
      </c>
      <c r="AC578" s="17">
        <v>0.72992216674122701</v>
      </c>
      <c r="AD578" s="17">
        <v>0.50690559082936804</v>
      </c>
      <c r="AE578" s="17"/>
      <c r="AF578" s="17">
        <v>0.68468746857411</v>
      </c>
      <c r="AG578" s="17">
        <v>0.51593648489779897</v>
      </c>
    </row>
    <row r="579" spans="2:33" x14ac:dyDescent="0.5">
      <c r="B579" t="s">
        <v>270</v>
      </c>
      <c r="C579" s="17">
        <v>0.457191150896192</v>
      </c>
      <c r="D579" s="17">
        <v>0.41647995614239702</v>
      </c>
      <c r="E579" s="17">
        <v>0.49561363227135302</v>
      </c>
      <c r="F579" s="17"/>
      <c r="G579" s="17">
        <v>0.58218116524030705</v>
      </c>
      <c r="H579" s="17">
        <v>0.476772582322258</v>
      </c>
      <c r="I579" s="17">
        <v>0.48824061568205201</v>
      </c>
      <c r="J579" s="17">
        <v>0.42838916364277702</v>
      </c>
      <c r="K579" s="17">
        <v>0.43454683286489598</v>
      </c>
      <c r="L579" s="17">
        <v>0.41599199322665398</v>
      </c>
      <c r="M579" s="17"/>
      <c r="N579" s="17">
        <v>0.37923471291475602</v>
      </c>
      <c r="O579" s="17">
        <v>0.429826112237159</v>
      </c>
      <c r="P579" s="17">
        <v>0.18833974460038</v>
      </c>
      <c r="Q579" s="17">
        <v>0.37115108598732199</v>
      </c>
      <c r="R579" s="17">
        <v>0.15137376609651801</v>
      </c>
      <c r="S579" s="17">
        <v>0.35584415098478001</v>
      </c>
      <c r="T579" s="17">
        <v>0.67904073092403505</v>
      </c>
      <c r="U579" s="17">
        <v>0.47824720157693101</v>
      </c>
      <c r="V579" s="17">
        <v>0.45011673708449501</v>
      </c>
      <c r="W579" s="17">
        <v>0.37632696892251499</v>
      </c>
      <c r="X579" s="17">
        <v>0.41227247288016899</v>
      </c>
      <c r="Y579" s="17">
        <v>0.49953542544900198</v>
      </c>
      <c r="Z579" s="17">
        <v>0.52136253476501004</v>
      </c>
      <c r="AA579" s="17">
        <v>0.39452843896324502</v>
      </c>
      <c r="AB579" s="17">
        <v>0.46231109771925799</v>
      </c>
      <c r="AC579" s="17">
        <v>0.470904574181913</v>
      </c>
      <c r="AD579" s="17">
        <v>0.45652376247646098</v>
      </c>
      <c r="AE579" s="17"/>
      <c r="AF579" s="17">
        <v>0.46167434389283402</v>
      </c>
      <c r="AG579" s="17">
        <v>0.45423682272707</v>
      </c>
    </row>
    <row r="580" spans="2:33" x14ac:dyDescent="0.5">
      <c r="B580" t="s">
        <v>271</v>
      </c>
      <c r="C580" s="17">
        <v>0.44705485515480597</v>
      </c>
      <c r="D580" s="17">
        <v>0.42648354736323102</v>
      </c>
      <c r="E580" s="17">
        <v>0.46652539448527502</v>
      </c>
      <c r="F580" s="17"/>
      <c r="G580" s="17">
        <v>0.53555840684204203</v>
      </c>
      <c r="H580" s="17">
        <v>0.51989939014355502</v>
      </c>
      <c r="I580" s="17">
        <v>0.41854311531383298</v>
      </c>
      <c r="J580" s="17">
        <v>0.43582061329571398</v>
      </c>
      <c r="K580" s="17">
        <v>0.38077617293386501</v>
      </c>
      <c r="L580" s="17">
        <v>0.44990026070372802</v>
      </c>
      <c r="M580" s="17"/>
      <c r="N580" s="17">
        <v>0.36951912665314801</v>
      </c>
      <c r="O580" s="17">
        <v>0.39859799310187499</v>
      </c>
      <c r="P580" s="17">
        <v>0.385590781830908</v>
      </c>
      <c r="Q580" s="17">
        <v>0.30423568410487201</v>
      </c>
      <c r="R580" s="17">
        <v>0.39876859451957902</v>
      </c>
      <c r="S580" s="17">
        <v>0.29106514357556701</v>
      </c>
      <c r="T580" s="17">
        <v>0.55525871464232301</v>
      </c>
      <c r="U580" s="17">
        <v>0.52900350666947904</v>
      </c>
      <c r="V580" s="17">
        <v>0.42657026436717599</v>
      </c>
      <c r="W580" s="17">
        <v>0.30098683323765502</v>
      </c>
      <c r="X580" s="17">
        <v>0.49932269118981998</v>
      </c>
      <c r="Y580" s="17">
        <v>0.489367053357955</v>
      </c>
      <c r="Z580" s="17">
        <v>0.48987407046535197</v>
      </c>
      <c r="AA580" s="17">
        <v>0.32772003679603701</v>
      </c>
      <c r="AB580" s="17">
        <v>0.456306164470409</v>
      </c>
      <c r="AC580" s="17">
        <v>0.3615595256927</v>
      </c>
      <c r="AD580" s="17">
        <v>0.43114728438779198</v>
      </c>
      <c r="AE580" s="17"/>
      <c r="AF580" s="17">
        <v>0.49020063126646701</v>
      </c>
      <c r="AG580" s="17">
        <v>0.41862271274184998</v>
      </c>
    </row>
    <row r="581" spans="2:33" x14ac:dyDescent="0.5">
      <c r="B581" t="s">
        <v>272</v>
      </c>
      <c r="C581" s="17">
        <v>0.36256844724555798</v>
      </c>
      <c r="D581" s="17">
        <v>0.332325317089256</v>
      </c>
      <c r="E581" s="17">
        <v>0.39237289095641598</v>
      </c>
      <c r="F581" s="17"/>
      <c r="G581" s="17">
        <v>0.39908609433120801</v>
      </c>
      <c r="H581" s="17">
        <v>0.351544350492068</v>
      </c>
      <c r="I581" s="17">
        <v>0.286623266486286</v>
      </c>
      <c r="J581" s="17">
        <v>0.39161280742121701</v>
      </c>
      <c r="K581" s="17">
        <v>0.36501466803983401</v>
      </c>
      <c r="L581" s="17">
        <v>0.38750500680376798</v>
      </c>
      <c r="M581" s="17"/>
      <c r="N581" s="17">
        <v>0.33657806531910101</v>
      </c>
      <c r="O581" s="17">
        <v>0.10474716386041701</v>
      </c>
      <c r="P581" s="17">
        <v>0.25757651973238699</v>
      </c>
      <c r="Q581" s="17">
        <v>0.23677983901601499</v>
      </c>
      <c r="R581" s="17">
        <v>0.33226955769727001</v>
      </c>
      <c r="S581" s="17">
        <v>0.33570740256998</v>
      </c>
      <c r="T581" s="17">
        <v>0.41310771951478398</v>
      </c>
      <c r="U581" s="17">
        <v>0.407907401675145</v>
      </c>
      <c r="V581" s="17">
        <v>0.206256418781981</v>
      </c>
      <c r="W581" s="17">
        <v>0.39858317674477201</v>
      </c>
      <c r="X581" s="17">
        <v>0.46737608795476898</v>
      </c>
      <c r="Y581" s="17">
        <v>0.33738295457357598</v>
      </c>
      <c r="Z581" s="17">
        <v>0.37726939997093101</v>
      </c>
      <c r="AA581" s="17">
        <v>0.48473282298130499</v>
      </c>
      <c r="AB581" s="17">
        <v>0.39826572515994302</v>
      </c>
      <c r="AC581" s="17">
        <v>0.38711462486949599</v>
      </c>
      <c r="AD581" s="17">
        <v>0.43607503167846501</v>
      </c>
      <c r="AE581" s="17"/>
      <c r="AF581" s="17">
        <v>0.36943208765926</v>
      </c>
      <c r="AG581" s="17">
        <v>0.35804545521016901</v>
      </c>
    </row>
    <row r="582" spans="2:33" x14ac:dyDescent="0.5">
      <c r="B582" t="s">
        <v>273</v>
      </c>
      <c r="C582" s="17">
        <v>0.33491317539740201</v>
      </c>
      <c r="D582" s="17">
        <v>0.28046528601287701</v>
      </c>
      <c r="E582" s="17">
        <v>0.38734038723305703</v>
      </c>
      <c r="F582" s="17"/>
      <c r="G582" s="17">
        <v>0.333986102766131</v>
      </c>
      <c r="H582" s="17">
        <v>0.28903876466767597</v>
      </c>
      <c r="I582" s="17">
        <v>0.322131034377097</v>
      </c>
      <c r="J582" s="17">
        <v>0.33080276706527201</v>
      </c>
      <c r="K582" s="17">
        <v>0.332257341253206</v>
      </c>
      <c r="L582" s="17">
        <v>0.37573081342661702</v>
      </c>
      <c r="M582" s="17"/>
      <c r="N582" s="17">
        <v>0.33157094935606701</v>
      </c>
      <c r="O582" s="17">
        <v>0.185834667663211</v>
      </c>
      <c r="P582" s="17">
        <v>0.13866185895504801</v>
      </c>
      <c r="Q582" s="17">
        <v>0.30233025198820002</v>
      </c>
      <c r="R582" s="17">
        <v>0.38740696948194597</v>
      </c>
      <c r="S582" s="17">
        <v>0.33570740256998</v>
      </c>
      <c r="T582" s="17">
        <v>0.36864399680405502</v>
      </c>
      <c r="U582" s="17">
        <v>0.35613214023683298</v>
      </c>
      <c r="V582" s="17">
        <v>0.29664634087571901</v>
      </c>
      <c r="W582" s="17">
        <v>0.354664761924678</v>
      </c>
      <c r="X582" s="17">
        <v>0.51262146748387205</v>
      </c>
      <c r="Y582" s="17">
        <v>0.28735531625323202</v>
      </c>
      <c r="Z582" s="17">
        <v>0.306579595995642</v>
      </c>
      <c r="AA582" s="17">
        <v>0.35718343403369501</v>
      </c>
      <c r="AB582" s="17">
        <v>0.38534259759751199</v>
      </c>
      <c r="AC582" s="17">
        <v>0.20337305769144201</v>
      </c>
      <c r="AD582" s="17">
        <v>0.42404561488958198</v>
      </c>
      <c r="AE582" s="17"/>
      <c r="AF582" s="17">
        <v>0.34160252783765499</v>
      </c>
      <c r="AG582" s="17">
        <v>0.33050503540382498</v>
      </c>
    </row>
    <row r="583" spans="2:33" x14ac:dyDescent="0.5">
      <c r="B583" t="s">
        <v>169</v>
      </c>
      <c r="C583" s="17">
        <v>8.7048748736157103E-2</v>
      </c>
      <c r="D583" s="17">
        <v>0.103971233636778</v>
      </c>
      <c r="E583" s="17">
        <v>7.1494535202927506E-2</v>
      </c>
      <c r="F583" s="17"/>
      <c r="G583" s="17">
        <v>1.48020392507444E-2</v>
      </c>
      <c r="H583" s="17">
        <v>5.9826587189193398E-2</v>
      </c>
      <c r="I583" s="17">
        <v>4.8598142542418801E-2</v>
      </c>
      <c r="J583" s="17">
        <v>8.9304151880115104E-2</v>
      </c>
      <c r="K583" s="17">
        <v>0.106848545342834</v>
      </c>
      <c r="L583" s="17">
        <v>0.142340232981505</v>
      </c>
      <c r="M583" s="17"/>
      <c r="N583" s="17">
        <v>0.16362511813257799</v>
      </c>
      <c r="O583" s="17">
        <v>0.12958156749076699</v>
      </c>
      <c r="P583" s="17">
        <v>0.37631553460031097</v>
      </c>
      <c r="Q583" s="17">
        <v>7.5401647746316899E-2</v>
      </c>
      <c r="R583" s="17">
        <v>0.127254286322705</v>
      </c>
      <c r="S583" s="17">
        <v>0</v>
      </c>
      <c r="T583" s="17">
        <v>3.8729391082392199E-2</v>
      </c>
      <c r="U583" s="17">
        <v>3.3127443630843599E-2</v>
      </c>
      <c r="V583" s="17">
        <v>0.110078309369502</v>
      </c>
      <c r="W583" s="17">
        <v>0.112025416914909</v>
      </c>
      <c r="X583" s="17">
        <v>0.11084173505812001</v>
      </c>
      <c r="Y583" s="17">
        <v>8.3991539709951199E-2</v>
      </c>
      <c r="Z583" s="17">
        <v>0.13137197001402801</v>
      </c>
      <c r="AA583" s="17">
        <v>0</v>
      </c>
      <c r="AB583" s="17">
        <v>5.5149587084868501E-2</v>
      </c>
      <c r="AC583" s="17">
        <v>9.9479245983820005E-2</v>
      </c>
      <c r="AD583" s="17">
        <v>0.119038060491638</v>
      </c>
      <c r="AE583" s="17"/>
      <c r="AF583" s="17">
        <v>3.2891195503976497E-2</v>
      </c>
      <c r="AG583" s="17">
        <v>0.12273741643446399</v>
      </c>
    </row>
    <row r="584" spans="2:33" x14ac:dyDescent="0.5">
      <c r="B584" t="s">
        <v>76</v>
      </c>
      <c r="C584" s="17">
        <v>7.50536997147938E-3</v>
      </c>
      <c r="D584" s="17">
        <v>5.2139874701149398E-3</v>
      </c>
      <c r="E584" s="17">
        <v>9.6861963152919898E-3</v>
      </c>
      <c r="F584" s="17"/>
      <c r="G584" s="17">
        <v>0</v>
      </c>
      <c r="H584" s="17">
        <v>1.0707945503433699E-2</v>
      </c>
      <c r="I584" s="17">
        <v>6.62359118942974E-3</v>
      </c>
      <c r="J584" s="17">
        <v>3.48231340827093E-3</v>
      </c>
      <c r="K584" s="17">
        <v>8.4294337526056307E-3</v>
      </c>
      <c r="L584" s="17">
        <v>1.17527846070399E-2</v>
      </c>
      <c r="M584" s="17"/>
      <c r="N584" s="17">
        <v>0</v>
      </c>
      <c r="O584" s="17">
        <v>0</v>
      </c>
      <c r="P584" s="17">
        <v>0</v>
      </c>
      <c r="Q584" s="17">
        <v>0</v>
      </c>
      <c r="R584" s="17">
        <v>0</v>
      </c>
      <c r="S584" s="17">
        <v>0</v>
      </c>
      <c r="T584" s="17">
        <v>2.2230238679981099E-2</v>
      </c>
      <c r="U584" s="17">
        <v>0</v>
      </c>
      <c r="V584" s="17">
        <v>3.3424967366183202E-2</v>
      </c>
      <c r="W584" s="17">
        <v>0</v>
      </c>
      <c r="X584" s="17">
        <v>0</v>
      </c>
      <c r="Y584" s="17">
        <v>6.93072810718627E-3</v>
      </c>
      <c r="Z584" s="17">
        <v>2.44116658090258E-2</v>
      </c>
      <c r="AA584" s="17">
        <v>0</v>
      </c>
      <c r="AB584" s="17">
        <v>4.448593303078E-3</v>
      </c>
      <c r="AC584" s="17">
        <v>0</v>
      </c>
      <c r="AD584" s="17">
        <v>1.41991642565085E-2</v>
      </c>
      <c r="AE584" s="17"/>
      <c r="AF584" s="17">
        <v>8.7918520507014996E-3</v>
      </c>
      <c r="AG584" s="17">
        <v>6.6576058336064803E-3</v>
      </c>
    </row>
    <row r="585" spans="2:33" x14ac:dyDescent="0.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row>
    <row r="586" spans="2:33" x14ac:dyDescent="0.5">
      <c r="B586" s="6" t="s">
        <v>275</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row>
    <row r="587" spans="2:33" x14ac:dyDescent="0.5">
      <c r="B587" s="24" t="s">
        <v>58</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row>
    <row r="588" spans="2:33" x14ac:dyDescent="0.5">
      <c r="B588" t="s">
        <v>169</v>
      </c>
      <c r="C588" s="17">
        <v>0.33335601747740401</v>
      </c>
      <c r="D588" s="17">
        <v>0.314054568558503</v>
      </c>
      <c r="E588" s="17">
        <v>0.35277236553997798</v>
      </c>
      <c r="F588" s="17"/>
      <c r="G588" s="17">
        <v>0.201725687946053</v>
      </c>
      <c r="H588" s="17">
        <v>0.23150092655909399</v>
      </c>
      <c r="I588" s="17">
        <v>0.24882900568785299</v>
      </c>
      <c r="J588" s="17">
        <v>0.36268943158799699</v>
      </c>
      <c r="K588" s="17">
        <v>0.426159511793821</v>
      </c>
      <c r="L588" s="17">
        <v>0.41503492630077898</v>
      </c>
      <c r="M588" s="17"/>
      <c r="N588" s="17">
        <v>0.38212685547780301</v>
      </c>
      <c r="O588" s="17">
        <v>0.41753699124518601</v>
      </c>
      <c r="P588" s="17">
        <v>0.63606632312672895</v>
      </c>
      <c r="Q588" s="17">
        <v>0.301851320578784</v>
      </c>
      <c r="R588" s="17">
        <v>0.231004940698951</v>
      </c>
      <c r="S588" s="17">
        <v>0.40009073977280402</v>
      </c>
      <c r="T588" s="17">
        <v>0.38444515811655</v>
      </c>
      <c r="U588" s="17">
        <v>0.27984069161612102</v>
      </c>
      <c r="V588" s="17">
        <v>0.418475978149557</v>
      </c>
      <c r="W588" s="17">
        <v>0.19069639018967</v>
      </c>
      <c r="X588" s="17">
        <v>0.61482180789193197</v>
      </c>
      <c r="Y588" s="17">
        <v>0.31673765769413098</v>
      </c>
      <c r="Z588" s="17">
        <v>0.28234549480508803</v>
      </c>
      <c r="AA588" s="17">
        <v>0.50131751042156902</v>
      </c>
      <c r="AB588" s="17">
        <v>0.33020455146911298</v>
      </c>
      <c r="AC588" s="17">
        <v>0.33249380666478201</v>
      </c>
      <c r="AD588" s="17">
        <v>0.34287391093090203</v>
      </c>
      <c r="AE588" s="17"/>
      <c r="AF588" s="17">
        <v>0.27848776228601202</v>
      </c>
      <c r="AG588" s="17">
        <v>0.36951302254586699</v>
      </c>
    </row>
    <row r="589" spans="2:33" x14ac:dyDescent="0.5">
      <c r="B589" t="s">
        <v>273</v>
      </c>
      <c r="C589" s="17">
        <v>0.241007221048326</v>
      </c>
      <c r="D589" s="17">
        <v>0.26852008605046401</v>
      </c>
      <c r="E589" s="17">
        <v>0.21452556578859699</v>
      </c>
      <c r="F589" s="17"/>
      <c r="G589" s="17">
        <v>0.333139372597336</v>
      </c>
      <c r="H589" s="17">
        <v>0.32564143390467298</v>
      </c>
      <c r="I589" s="17">
        <v>0.263004291275307</v>
      </c>
      <c r="J589" s="17">
        <v>0.22299109580392701</v>
      </c>
      <c r="K589" s="17">
        <v>0.229236701073295</v>
      </c>
      <c r="L589" s="17">
        <v>0.16604641784204399</v>
      </c>
      <c r="M589" s="17"/>
      <c r="N589" s="17">
        <v>0.21904524235485101</v>
      </c>
      <c r="O589" s="17">
        <v>0.19875061558045901</v>
      </c>
      <c r="P589" s="17">
        <v>0.20090486771996599</v>
      </c>
      <c r="Q589" s="17">
        <v>0.24763245191327601</v>
      </c>
      <c r="R589" s="17">
        <v>0.13986437095316701</v>
      </c>
      <c r="S589" s="17">
        <v>0.26420185765721599</v>
      </c>
      <c r="T589" s="17">
        <v>0.28209220577364902</v>
      </c>
      <c r="U589" s="17">
        <v>0.24221513819536999</v>
      </c>
      <c r="V589" s="17">
        <v>0.24886489561154901</v>
      </c>
      <c r="W589" s="17">
        <v>0.21455027945056901</v>
      </c>
      <c r="X589" s="17">
        <v>0.16287715513606399</v>
      </c>
      <c r="Y589" s="17">
        <v>0.29904164289664897</v>
      </c>
      <c r="Z589" s="17">
        <v>0.23313671966378999</v>
      </c>
      <c r="AA589" s="17">
        <v>0.35134625117989199</v>
      </c>
      <c r="AB589" s="17">
        <v>0.22287114627627799</v>
      </c>
      <c r="AC589" s="17">
        <v>0.13111237777583401</v>
      </c>
      <c r="AD589" s="17">
        <v>0.248972939226869</v>
      </c>
      <c r="AE589" s="17"/>
      <c r="AF589" s="17">
        <v>0.304169107894879</v>
      </c>
      <c r="AG589" s="17">
        <v>0.199384890342196</v>
      </c>
    </row>
    <row r="590" spans="2:33" x14ac:dyDescent="0.5">
      <c r="B590" t="s">
        <v>272</v>
      </c>
      <c r="C590" s="17">
        <v>0.219332444470414</v>
      </c>
      <c r="D590" s="17">
        <v>0.24571186448503801</v>
      </c>
      <c r="E590" s="17">
        <v>0.193831227685409</v>
      </c>
      <c r="F590" s="17"/>
      <c r="G590" s="17">
        <v>0.26062277981672899</v>
      </c>
      <c r="H590" s="17">
        <v>0.26919995916268602</v>
      </c>
      <c r="I590" s="17">
        <v>0.240217007834513</v>
      </c>
      <c r="J590" s="17">
        <v>0.209840974107769</v>
      </c>
      <c r="K590" s="17">
        <v>0.19291233314412501</v>
      </c>
      <c r="L590" s="17">
        <v>0.186330129972157</v>
      </c>
      <c r="M590" s="17"/>
      <c r="N590" s="17">
        <v>0.159452783837714</v>
      </c>
      <c r="O590" s="17">
        <v>0.28131652104539701</v>
      </c>
      <c r="P590" s="17">
        <v>0.17758833351978001</v>
      </c>
      <c r="Q590" s="17">
        <v>0.266019177517549</v>
      </c>
      <c r="R590" s="17">
        <v>0.24739482842306201</v>
      </c>
      <c r="S590" s="17">
        <v>0.26420185765721599</v>
      </c>
      <c r="T590" s="17">
        <v>0.16085857981986301</v>
      </c>
      <c r="U590" s="17">
        <v>0.238384439229505</v>
      </c>
      <c r="V590" s="17">
        <v>0.20319743775476701</v>
      </c>
      <c r="W590" s="17">
        <v>0.19890306048352199</v>
      </c>
      <c r="X590" s="17">
        <v>0.21058764070723601</v>
      </c>
      <c r="Y590" s="17">
        <v>0.26274915404468402</v>
      </c>
      <c r="Z590" s="17">
        <v>0.25638142486367799</v>
      </c>
      <c r="AA590" s="17">
        <v>0.27727296568128201</v>
      </c>
      <c r="AB590" s="17">
        <v>0.17616812037763499</v>
      </c>
      <c r="AC590" s="17">
        <v>0.134187141330327</v>
      </c>
      <c r="AD590" s="17">
        <v>0.19244113560054499</v>
      </c>
      <c r="AE590" s="17"/>
      <c r="AF590" s="17">
        <v>0.27356860881878597</v>
      </c>
      <c r="AG590" s="17">
        <v>0.183591973730135</v>
      </c>
    </row>
    <row r="591" spans="2:33" x14ac:dyDescent="0.5">
      <c r="B591" t="s">
        <v>271</v>
      </c>
      <c r="C591" s="17">
        <v>0.20583331705823099</v>
      </c>
      <c r="D591" s="17">
        <v>0.19831038334458301</v>
      </c>
      <c r="E591" s="17">
        <v>0.21369499418568599</v>
      </c>
      <c r="F591" s="17"/>
      <c r="G591" s="17">
        <v>0.167838693533199</v>
      </c>
      <c r="H591" s="17">
        <v>0.13673507881220601</v>
      </c>
      <c r="I591" s="17">
        <v>0.22794321157257499</v>
      </c>
      <c r="J591" s="17">
        <v>0.22693760481403</v>
      </c>
      <c r="K591" s="17">
        <v>0.22262350278943299</v>
      </c>
      <c r="L591" s="17">
        <v>0.213088655981544</v>
      </c>
      <c r="M591" s="17"/>
      <c r="N591" s="17">
        <v>0.180878277633712</v>
      </c>
      <c r="O591" s="17">
        <v>7.9579946946588195E-2</v>
      </c>
      <c r="P591" s="17">
        <v>6.0505350049001198E-2</v>
      </c>
      <c r="Q591" s="17">
        <v>0.34751021499403301</v>
      </c>
      <c r="R591" s="17">
        <v>5.51374117846768E-2</v>
      </c>
      <c r="S591" s="17">
        <v>0.33570740256998</v>
      </c>
      <c r="T591" s="17">
        <v>0.20076972679385499</v>
      </c>
      <c r="U591" s="17">
        <v>0.18834604436940899</v>
      </c>
      <c r="V591" s="17">
        <v>0.183293309888098</v>
      </c>
      <c r="W591" s="17">
        <v>0.46529383203170899</v>
      </c>
      <c r="X591" s="17">
        <v>0.11016229188632901</v>
      </c>
      <c r="Y591" s="17">
        <v>0.212257070066247</v>
      </c>
      <c r="Z591" s="17">
        <v>0.16586308487620099</v>
      </c>
      <c r="AA591" s="17">
        <v>0.241789964899423</v>
      </c>
      <c r="AB591" s="17">
        <v>0.192193920959396</v>
      </c>
      <c r="AC591" s="17">
        <v>0.170598587274954</v>
      </c>
      <c r="AD591" s="17">
        <v>0.23591741963104801</v>
      </c>
      <c r="AE591" s="17"/>
      <c r="AF591" s="17">
        <v>0.188715671580893</v>
      </c>
      <c r="AG591" s="17">
        <v>0.21711347882253901</v>
      </c>
    </row>
    <row r="592" spans="2:33" x14ac:dyDescent="0.5">
      <c r="B592" t="s">
        <v>270</v>
      </c>
      <c r="C592" s="17">
        <v>0.16860569760395</v>
      </c>
      <c r="D592" s="17">
        <v>0.168062766975655</v>
      </c>
      <c r="E592" s="17">
        <v>0.16976851604919699</v>
      </c>
      <c r="F592" s="17"/>
      <c r="G592" s="17">
        <v>0.14132134472736399</v>
      </c>
      <c r="H592" s="17">
        <v>0.15896303119702099</v>
      </c>
      <c r="I592" s="17">
        <v>0.150469569995377</v>
      </c>
      <c r="J592" s="17">
        <v>0.169444281132757</v>
      </c>
      <c r="K592" s="17">
        <v>0.152476894658505</v>
      </c>
      <c r="L592" s="17">
        <v>0.20800154162215401</v>
      </c>
      <c r="M592" s="17"/>
      <c r="N592" s="17">
        <v>0.14552780388616501</v>
      </c>
      <c r="O592" s="17">
        <v>7.3166078595797296E-2</v>
      </c>
      <c r="P592" s="17">
        <v>6.2051167294286502E-2</v>
      </c>
      <c r="Q592" s="17">
        <v>0.219047065181211</v>
      </c>
      <c r="R592" s="17">
        <v>0.32076016255391898</v>
      </c>
      <c r="S592" s="17">
        <v>0.33570740256998</v>
      </c>
      <c r="T592" s="17">
        <v>0.11947557826260501</v>
      </c>
      <c r="U592" s="17">
        <v>0.19640361578627999</v>
      </c>
      <c r="V592" s="17">
        <v>0.113964588328344</v>
      </c>
      <c r="W592" s="17">
        <v>0.22446528416536701</v>
      </c>
      <c r="X592" s="17">
        <v>0.18857111554592099</v>
      </c>
      <c r="Y592" s="17">
        <v>0.18789819469066699</v>
      </c>
      <c r="Z592" s="17">
        <v>0.17294010734821599</v>
      </c>
      <c r="AA592" s="17">
        <v>0.12748839878660401</v>
      </c>
      <c r="AB592" s="17">
        <v>0.13080049979245501</v>
      </c>
      <c r="AC592" s="17">
        <v>0.217021591345505</v>
      </c>
      <c r="AD592" s="17">
        <v>0.13254695662409</v>
      </c>
      <c r="AE592" s="17"/>
      <c r="AF592" s="17">
        <v>0.19540784128289301</v>
      </c>
      <c r="AG592" s="17">
        <v>0.15094365893578299</v>
      </c>
    </row>
    <row r="593" spans="2:33" x14ac:dyDescent="0.5">
      <c r="B593" t="s">
        <v>268</v>
      </c>
      <c r="C593" s="17">
        <v>9.0456983490997594E-2</v>
      </c>
      <c r="D593" s="17">
        <v>0.112403660757268</v>
      </c>
      <c r="E593" s="17">
        <v>6.8619300772875993E-2</v>
      </c>
      <c r="F593" s="17"/>
      <c r="G593" s="17">
        <v>0.139396308860254</v>
      </c>
      <c r="H593" s="17">
        <v>0.120032717615356</v>
      </c>
      <c r="I593" s="17">
        <v>0.13183133327207799</v>
      </c>
      <c r="J593" s="17">
        <v>6.1904213040510699E-2</v>
      </c>
      <c r="K593" s="17">
        <v>8.0406579288433297E-2</v>
      </c>
      <c r="L593" s="17">
        <v>5.4830921225965598E-2</v>
      </c>
      <c r="M593" s="17"/>
      <c r="N593" s="17">
        <v>6.8387605867779894E-2</v>
      </c>
      <c r="O593" s="17">
        <v>0.14584138844567801</v>
      </c>
      <c r="P593" s="17">
        <v>0</v>
      </c>
      <c r="Q593" s="17">
        <v>5.83011595045431E-2</v>
      </c>
      <c r="R593" s="17">
        <v>0.127254286322705</v>
      </c>
      <c r="S593" s="17">
        <v>0</v>
      </c>
      <c r="T593" s="17">
        <v>0</v>
      </c>
      <c r="U593" s="17">
        <v>0.112114144353214</v>
      </c>
      <c r="V593" s="17">
        <v>4.6604837364981999E-2</v>
      </c>
      <c r="W593" s="17">
        <v>0.11034882836167199</v>
      </c>
      <c r="X593" s="17">
        <v>4.1199405146714801E-2</v>
      </c>
      <c r="Y593" s="17">
        <v>7.9185504954355002E-2</v>
      </c>
      <c r="Z593" s="17">
        <v>0.102793099811143</v>
      </c>
      <c r="AA593" s="17">
        <v>4.7713016738552799E-2</v>
      </c>
      <c r="AB593" s="17">
        <v>0.118648910465699</v>
      </c>
      <c r="AC593" s="17">
        <v>0</v>
      </c>
      <c r="AD593" s="17">
        <v>0.17852444769548301</v>
      </c>
      <c r="AE593" s="17"/>
      <c r="AF593" s="17">
        <v>8.2214413555673493E-2</v>
      </c>
      <c r="AG593" s="17">
        <v>9.5888660548871907E-2</v>
      </c>
    </row>
    <row r="594" spans="2:33" x14ac:dyDescent="0.5">
      <c r="B594" t="s">
        <v>269</v>
      </c>
      <c r="C594" s="17">
        <v>5.8086844195100198E-2</v>
      </c>
      <c r="D594" s="17">
        <v>6.5769255754131201E-2</v>
      </c>
      <c r="E594" s="17">
        <v>4.8803360170735499E-2</v>
      </c>
      <c r="F594" s="17"/>
      <c r="G594" s="17">
        <v>0.10479768388876599</v>
      </c>
      <c r="H594" s="17">
        <v>7.5384318893582894E-2</v>
      </c>
      <c r="I594" s="17">
        <v>5.9948218201492501E-2</v>
      </c>
      <c r="J594" s="17">
        <v>6.4576699962210604E-2</v>
      </c>
      <c r="K594" s="17">
        <v>8.7103021388853993E-3</v>
      </c>
      <c r="L594" s="17">
        <v>5.8416991641978798E-2</v>
      </c>
      <c r="M594" s="17"/>
      <c r="N594" s="17">
        <v>1.6507323986957201E-2</v>
      </c>
      <c r="O594" s="17">
        <v>7.5725152317151698E-2</v>
      </c>
      <c r="P594" s="17">
        <v>0</v>
      </c>
      <c r="Q594" s="17">
        <v>1.9643359624421399E-2</v>
      </c>
      <c r="R594" s="17">
        <v>8.4947407038996697E-2</v>
      </c>
      <c r="S594" s="17">
        <v>0</v>
      </c>
      <c r="T594" s="17">
        <v>0.122577678341057</v>
      </c>
      <c r="U594" s="17">
        <v>4.0603388020982102E-2</v>
      </c>
      <c r="V594" s="17">
        <v>7.7570320111090996E-2</v>
      </c>
      <c r="W594" s="17">
        <v>5.8496722746203898E-2</v>
      </c>
      <c r="X594" s="17">
        <v>0</v>
      </c>
      <c r="Y594" s="17">
        <v>9.1047706760963701E-2</v>
      </c>
      <c r="Z594" s="17">
        <v>7.8037818956005603E-2</v>
      </c>
      <c r="AA594" s="17">
        <v>5.2794590831141103E-2</v>
      </c>
      <c r="AB594" s="17">
        <v>5.63719009530676E-2</v>
      </c>
      <c r="AC594" s="17">
        <v>5.9734123141932299E-2</v>
      </c>
      <c r="AD594" s="17">
        <v>2.7624735297016801E-2</v>
      </c>
      <c r="AE594" s="17"/>
      <c r="AF594" s="17">
        <v>6.3709661586651506E-2</v>
      </c>
      <c r="AG594" s="17">
        <v>5.4381527956845602E-2</v>
      </c>
    </row>
    <row r="595" spans="2:33" x14ac:dyDescent="0.5">
      <c r="B595" t="s">
        <v>267</v>
      </c>
      <c r="C595" s="17">
        <v>5.36627695293906E-2</v>
      </c>
      <c r="D595" s="17">
        <v>6.6726989959252803E-2</v>
      </c>
      <c r="E595" s="17">
        <v>4.1602425504472997E-2</v>
      </c>
      <c r="F595" s="17"/>
      <c r="G595" s="17">
        <v>9.0201023010177794E-2</v>
      </c>
      <c r="H595" s="17">
        <v>7.6719136234915095E-2</v>
      </c>
      <c r="I595" s="17">
        <v>9.7144253636120906E-2</v>
      </c>
      <c r="J595" s="17">
        <v>3.6366338804815199E-2</v>
      </c>
      <c r="K595" s="17">
        <v>4.056778232937E-2</v>
      </c>
      <c r="L595" s="17">
        <v>1.7568740741611199E-2</v>
      </c>
      <c r="M595" s="17"/>
      <c r="N595" s="17">
        <v>4.6932151054870003E-2</v>
      </c>
      <c r="O595" s="17">
        <v>0</v>
      </c>
      <c r="P595" s="17">
        <v>0</v>
      </c>
      <c r="Q595" s="17">
        <v>1.74411974918907E-2</v>
      </c>
      <c r="R595" s="17">
        <v>5.51374117846768E-2</v>
      </c>
      <c r="S595" s="17">
        <v>0</v>
      </c>
      <c r="T595" s="17">
        <v>2.8147493728701799E-2</v>
      </c>
      <c r="U595" s="17">
        <v>6.6369613925374202E-2</v>
      </c>
      <c r="V595" s="17">
        <v>6.8837770682417601E-2</v>
      </c>
      <c r="W595" s="17">
        <v>4.4940335668638698E-2</v>
      </c>
      <c r="X595" s="17">
        <v>0</v>
      </c>
      <c r="Y595" s="17">
        <v>1.6546987020651601E-2</v>
      </c>
      <c r="Z595" s="17">
        <v>6.4938775621139699E-2</v>
      </c>
      <c r="AA595" s="17">
        <v>4.3544767056852098E-2</v>
      </c>
      <c r="AB595" s="17">
        <v>9.1818060459724196E-2</v>
      </c>
      <c r="AC595" s="17">
        <v>0.110802937087934</v>
      </c>
      <c r="AD595" s="17">
        <v>6.24885851505496E-2</v>
      </c>
      <c r="AE595" s="17"/>
      <c r="AF595" s="17">
        <v>5.34602594968214E-2</v>
      </c>
      <c r="AG595" s="17">
        <v>5.3796219303736001E-2</v>
      </c>
    </row>
    <row r="596" spans="2:33" x14ac:dyDescent="0.5">
      <c r="B596" t="s">
        <v>266</v>
      </c>
      <c r="C596" s="17">
        <v>5.2620551530878697E-2</v>
      </c>
      <c r="D596" s="17">
        <v>5.4020271004141099E-2</v>
      </c>
      <c r="E596" s="17">
        <v>5.15099094847071E-2</v>
      </c>
      <c r="F596" s="17"/>
      <c r="G596" s="17">
        <v>0.109415542691593</v>
      </c>
      <c r="H596" s="17">
        <v>7.6688113213591105E-2</v>
      </c>
      <c r="I596" s="17">
        <v>7.3087533793948695E-2</v>
      </c>
      <c r="J596" s="17">
        <v>1.6225722182138198E-2</v>
      </c>
      <c r="K596" s="17">
        <v>4.1254794907620997E-2</v>
      </c>
      <c r="L596" s="17">
        <v>4.0258405932631497E-2</v>
      </c>
      <c r="M596" s="17"/>
      <c r="N596" s="17">
        <v>5.6496935522670599E-2</v>
      </c>
      <c r="O596" s="17">
        <v>0.1283886677328</v>
      </c>
      <c r="P596" s="17">
        <v>0</v>
      </c>
      <c r="Q596" s="17">
        <v>3.2833630872808203E-2</v>
      </c>
      <c r="R596" s="17">
        <v>5.51374117846768E-2</v>
      </c>
      <c r="S596" s="17">
        <v>0</v>
      </c>
      <c r="T596" s="17">
        <v>0</v>
      </c>
      <c r="U596" s="17">
        <v>9.4411444119324298E-2</v>
      </c>
      <c r="V596" s="17">
        <v>2.4206121476159199E-2</v>
      </c>
      <c r="W596" s="17">
        <v>4.47229183181364E-2</v>
      </c>
      <c r="X596" s="17">
        <v>0</v>
      </c>
      <c r="Y596" s="17">
        <v>4.6098348786202198E-2</v>
      </c>
      <c r="Z596" s="17">
        <v>5.7756106505593097E-2</v>
      </c>
      <c r="AA596" s="17">
        <v>0</v>
      </c>
      <c r="AB596" s="17">
        <v>5.2028635082622197E-2</v>
      </c>
      <c r="AC596" s="17">
        <v>4.6028687863616101E-2</v>
      </c>
      <c r="AD596" s="17">
        <v>6.7663842335669203E-2</v>
      </c>
      <c r="AE596" s="17"/>
      <c r="AF596" s="17">
        <v>5.7574414857479002E-2</v>
      </c>
      <c r="AG596" s="17">
        <v>4.9356061694568701E-2</v>
      </c>
    </row>
    <row r="597" spans="2:33" x14ac:dyDescent="0.5">
      <c r="B597" t="s">
        <v>265</v>
      </c>
      <c r="C597" s="17">
        <v>4.0234480681125402E-2</v>
      </c>
      <c r="D597" s="17">
        <v>5.4807482021556601E-2</v>
      </c>
      <c r="E597" s="17">
        <v>2.67052869039732E-2</v>
      </c>
      <c r="F597" s="17"/>
      <c r="G597" s="17">
        <v>5.5867944455052103E-2</v>
      </c>
      <c r="H597" s="17">
        <v>7.9701173331086603E-2</v>
      </c>
      <c r="I597" s="17">
        <v>6.7462792208207306E-2</v>
      </c>
      <c r="J597" s="17">
        <v>4.3388980629594301E-2</v>
      </c>
      <c r="K597" s="17">
        <v>6.1168148901148602E-3</v>
      </c>
      <c r="L597" s="17">
        <v>1.2630332763531401E-2</v>
      </c>
      <c r="M597" s="17"/>
      <c r="N597" s="17">
        <v>1.6507323986957201E-2</v>
      </c>
      <c r="O597" s="17">
        <v>0</v>
      </c>
      <c r="P597" s="17">
        <v>0</v>
      </c>
      <c r="Q597" s="17">
        <v>3.8657799880121697E-2</v>
      </c>
      <c r="R597" s="17">
        <v>0</v>
      </c>
      <c r="S597" s="17">
        <v>0</v>
      </c>
      <c r="T597" s="17">
        <v>0</v>
      </c>
      <c r="U597" s="17">
        <v>5.3908803709141598E-2</v>
      </c>
      <c r="V597" s="17">
        <v>5.4819648458480703E-2</v>
      </c>
      <c r="W597" s="17">
        <v>1.96958331906508E-2</v>
      </c>
      <c r="X597" s="17">
        <v>0</v>
      </c>
      <c r="Y597" s="17">
        <v>5.4449460984805902E-2</v>
      </c>
      <c r="Z597" s="17">
        <v>5.15208598668732E-2</v>
      </c>
      <c r="AA597" s="17">
        <v>4.3544767056852098E-2</v>
      </c>
      <c r="AB597" s="17">
        <v>5.00101589947834E-2</v>
      </c>
      <c r="AC597" s="17">
        <v>0</v>
      </c>
      <c r="AD597" s="17">
        <v>3.67559486639727E-2</v>
      </c>
      <c r="AE597" s="17"/>
      <c r="AF597" s="17">
        <v>5.15885056480491E-2</v>
      </c>
      <c r="AG597" s="17">
        <v>3.2752421394849601E-2</v>
      </c>
    </row>
    <row r="598" spans="2:33" x14ac:dyDescent="0.5">
      <c r="B598" t="s">
        <v>264</v>
      </c>
      <c r="C598" s="17">
        <v>3.3660162424120198E-2</v>
      </c>
      <c r="D598" s="17">
        <v>4.0001100325597297E-2</v>
      </c>
      <c r="E598" s="17">
        <v>2.78359601319123E-2</v>
      </c>
      <c r="F598" s="17"/>
      <c r="G598" s="17">
        <v>7.7025842332050107E-2</v>
      </c>
      <c r="H598" s="17">
        <v>4.2767204469756598E-2</v>
      </c>
      <c r="I598" s="17">
        <v>3.9407494387270099E-2</v>
      </c>
      <c r="J598" s="17">
        <v>2.5707145810304401E-2</v>
      </c>
      <c r="K598" s="17">
        <v>2.4318579046379501E-2</v>
      </c>
      <c r="L598" s="17">
        <v>2.12250625952333E-2</v>
      </c>
      <c r="M598" s="17"/>
      <c r="N598" s="17">
        <v>1.72743370272282E-2</v>
      </c>
      <c r="O598" s="17">
        <v>0</v>
      </c>
      <c r="P598" s="17">
        <v>0</v>
      </c>
      <c r="Q598" s="17">
        <v>5.1048180965827999E-2</v>
      </c>
      <c r="R598" s="17">
        <v>5.51374117846768E-2</v>
      </c>
      <c r="S598" s="17">
        <v>0</v>
      </c>
      <c r="T598" s="17">
        <v>3.5524945753066403E-2</v>
      </c>
      <c r="U598" s="17">
        <v>5.0004680474917497E-2</v>
      </c>
      <c r="V598" s="17">
        <v>3.6751210097052699E-2</v>
      </c>
      <c r="W598" s="17">
        <v>5.42121771523109E-2</v>
      </c>
      <c r="X598" s="17">
        <v>0</v>
      </c>
      <c r="Y598" s="17">
        <v>4.5770097622166897E-2</v>
      </c>
      <c r="Z598" s="17">
        <v>1.0546383142363201E-2</v>
      </c>
      <c r="AA598" s="17">
        <v>0</v>
      </c>
      <c r="AB598" s="17">
        <v>4.3741691952212197E-2</v>
      </c>
      <c r="AC598" s="17">
        <v>0</v>
      </c>
      <c r="AD598" s="17">
        <v>1.7053265638120998E-2</v>
      </c>
      <c r="AE598" s="17"/>
      <c r="AF598" s="17">
        <v>3.2292126676001301E-2</v>
      </c>
      <c r="AG598" s="17">
        <v>3.4561668683177102E-2</v>
      </c>
    </row>
    <row r="599" spans="2:33" x14ac:dyDescent="0.5">
      <c r="B599" t="s">
        <v>113</v>
      </c>
      <c r="C599" s="17">
        <v>2.6799583957394998E-2</v>
      </c>
      <c r="D599" s="17">
        <v>2.5394300844782499E-2</v>
      </c>
      <c r="E599" s="17">
        <v>2.8223026345414601E-2</v>
      </c>
      <c r="F599" s="17"/>
      <c r="G599" s="17">
        <v>1.41249580991832E-2</v>
      </c>
      <c r="H599" s="17">
        <v>2.3072364133526101E-2</v>
      </c>
      <c r="I599" s="17">
        <v>1.6406283325611899E-2</v>
      </c>
      <c r="J599" s="17">
        <v>2.14502981861476E-2</v>
      </c>
      <c r="K599" s="17">
        <v>2.6692592805650301E-2</v>
      </c>
      <c r="L599" s="17">
        <v>4.5776154347220703E-2</v>
      </c>
      <c r="M599" s="17"/>
      <c r="N599" s="17">
        <v>1.8040290940598998E-2</v>
      </c>
      <c r="O599" s="17">
        <v>0</v>
      </c>
      <c r="P599" s="17">
        <v>0</v>
      </c>
      <c r="Q599" s="17">
        <v>0</v>
      </c>
      <c r="R599" s="17">
        <v>0</v>
      </c>
      <c r="S599" s="17">
        <v>0</v>
      </c>
      <c r="T599" s="17">
        <v>2.2230238679981099E-2</v>
      </c>
      <c r="U599" s="17">
        <v>3.7846480947124797E-2</v>
      </c>
      <c r="V599" s="17">
        <v>4.5712307585650598E-2</v>
      </c>
      <c r="W599" s="17">
        <v>3.35272681635145E-2</v>
      </c>
      <c r="X599" s="17">
        <v>0</v>
      </c>
      <c r="Y599" s="17">
        <v>2.7294419947085001E-2</v>
      </c>
      <c r="Z599" s="17">
        <v>4.2527371538633001E-2</v>
      </c>
      <c r="AA599" s="17">
        <v>0</v>
      </c>
      <c r="AB599" s="17">
        <v>2.3035356159182601E-2</v>
      </c>
      <c r="AC599" s="17">
        <v>9.1555295883939306E-2</v>
      </c>
      <c r="AD599" s="17">
        <v>0</v>
      </c>
      <c r="AE599" s="17"/>
      <c r="AF599" s="17">
        <v>3.27864015361643E-2</v>
      </c>
      <c r="AG599" s="17">
        <v>2.2854399391484401E-2</v>
      </c>
    </row>
    <row r="600" spans="2:33" x14ac:dyDescent="0.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row>
    <row r="601" spans="2:33" x14ac:dyDescent="0.5">
      <c r="B601" s="6" t="s">
        <v>293</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row>
    <row r="602" spans="2:33" x14ac:dyDescent="0.5">
      <c r="B602" s="24" t="s">
        <v>543</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row>
    <row r="603" spans="2:33" x14ac:dyDescent="0.5">
      <c r="B603" t="s">
        <v>283</v>
      </c>
      <c r="C603" s="17">
        <v>0.53911117591593005</v>
      </c>
      <c r="D603" s="17">
        <v>0.47428270340136702</v>
      </c>
      <c r="E603" s="17">
        <v>0.61198477972597798</v>
      </c>
      <c r="F603" s="17"/>
      <c r="G603" s="17">
        <v>0.39872306665194002</v>
      </c>
      <c r="H603" s="17">
        <v>0.60488684526362202</v>
      </c>
      <c r="I603" s="17">
        <v>0.55059231649101703</v>
      </c>
      <c r="J603" s="17">
        <v>0.48236851519081497</v>
      </c>
      <c r="K603" s="17">
        <v>0.61053929499349302</v>
      </c>
      <c r="L603" s="17">
        <v>0.52498562921149206</v>
      </c>
      <c r="M603" s="17"/>
      <c r="N603" s="17">
        <v>0.65049807503365698</v>
      </c>
      <c r="O603" s="17">
        <v>0.33565752222907402</v>
      </c>
      <c r="P603" s="17">
        <v>0.49162143889514898</v>
      </c>
      <c r="Q603" s="17">
        <v>0.38632642156833802</v>
      </c>
      <c r="R603" s="17" t="s">
        <v>292</v>
      </c>
      <c r="S603" s="17">
        <v>1</v>
      </c>
      <c r="T603" s="17">
        <v>0.50126241376886504</v>
      </c>
      <c r="U603" s="17">
        <v>0.63406291337091902</v>
      </c>
      <c r="V603" s="17">
        <v>0.65394511952707002</v>
      </c>
      <c r="W603" s="17">
        <v>0.42299419742533201</v>
      </c>
      <c r="X603" s="17">
        <v>0.63234478723041498</v>
      </c>
      <c r="Y603" s="17">
        <v>0.61711212025415696</v>
      </c>
      <c r="Z603" s="17">
        <v>0.61675200065579905</v>
      </c>
      <c r="AA603" s="17">
        <v>0.55386538354998305</v>
      </c>
      <c r="AB603" s="17">
        <v>0.42374336375066901</v>
      </c>
      <c r="AC603" s="17">
        <v>0.437852109309606</v>
      </c>
      <c r="AD603" s="17">
        <v>0.309679365109365</v>
      </c>
      <c r="AE603" s="17"/>
      <c r="AF603" s="17">
        <v>0.56299167999453303</v>
      </c>
      <c r="AG603" s="17">
        <v>0.51538036775647</v>
      </c>
    </row>
    <row r="604" spans="2:33" x14ac:dyDescent="0.5">
      <c r="B604" t="s">
        <v>284</v>
      </c>
      <c r="C604" s="17">
        <v>0.32810091046211098</v>
      </c>
      <c r="D604" s="17">
        <v>0.373648642116442</v>
      </c>
      <c r="E604" s="17">
        <v>0.27690076302259797</v>
      </c>
      <c r="F604" s="17"/>
      <c r="G604" s="17">
        <v>0.20532153276966</v>
      </c>
      <c r="H604" s="17">
        <v>0.28637387955230598</v>
      </c>
      <c r="I604" s="17">
        <v>0.321647935371567</v>
      </c>
      <c r="J604" s="17">
        <v>0.38733530992645299</v>
      </c>
      <c r="K604" s="17">
        <v>0.30129355810763098</v>
      </c>
      <c r="L604" s="17">
        <v>0.19897188170455199</v>
      </c>
      <c r="M604" s="17"/>
      <c r="N604" s="17">
        <v>0.252867230967599</v>
      </c>
      <c r="O604" s="17">
        <v>0.32868495554185201</v>
      </c>
      <c r="P604" s="17">
        <v>0</v>
      </c>
      <c r="Q604" s="17">
        <v>0.45759971663488902</v>
      </c>
      <c r="R604" s="17" t="s">
        <v>292</v>
      </c>
      <c r="S604" s="17">
        <v>0</v>
      </c>
      <c r="T604" s="17">
        <v>0.191966412875859</v>
      </c>
      <c r="U604" s="17">
        <v>0.243527457518739</v>
      </c>
      <c r="V604" s="17">
        <v>0.24263735624994001</v>
      </c>
      <c r="W604" s="17">
        <v>0.35254108193670503</v>
      </c>
      <c r="X604" s="17">
        <v>0.22424842431698</v>
      </c>
      <c r="Y604" s="17">
        <v>0.298495087934949</v>
      </c>
      <c r="Z604" s="17">
        <v>0.32764627601720497</v>
      </c>
      <c r="AA604" s="17">
        <v>0.201649962955952</v>
      </c>
      <c r="AB604" s="17">
        <v>0.43114744466676003</v>
      </c>
      <c r="AC604" s="17">
        <v>0.56214789069039395</v>
      </c>
      <c r="AD604" s="17">
        <v>0.49289724261623202</v>
      </c>
      <c r="AE604" s="17"/>
      <c r="AF604" s="17">
        <v>0.32913136300111101</v>
      </c>
      <c r="AG604" s="17">
        <v>0.32707691735711097</v>
      </c>
    </row>
    <row r="605" spans="2:33" x14ac:dyDescent="0.5">
      <c r="B605" t="s">
        <v>285</v>
      </c>
      <c r="C605" s="17">
        <v>0.114445244130707</v>
      </c>
      <c r="D605" s="17">
        <v>0.124384671617843</v>
      </c>
      <c r="E605" s="17">
        <v>0.103272346286576</v>
      </c>
      <c r="F605" s="17"/>
      <c r="G605" s="17">
        <v>0.24354956209138801</v>
      </c>
      <c r="H605" s="17">
        <v>8.4943685327659904E-2</v>
      </c>
      <c r="I605" s="17">
        <v>0.11767594856866501</v>
      </c>
      <c r="J605" s="17">
        <v>0.110434554598884</v>
      </c>
      <c r="K605" s="17">
        <v>8.8167146898876295E-2</v>
      </c>
      <c r="L605" s="17">
        <v>0.27604248908395601</v>
      </c>
      <c r="M605" s="17"/>
      <c r="N605" s="17">
        <v>9.6634693998743804E-2</v>
      </c>
      <c r="O605" s="17">
        <v>0.33565752222907402</v>
      </c>
      <c r="P605" s="17">
        <v>0.50837856110485102</v>
      </c>
      <c r="Q605" s="17">
        <v>0.15607386179677399</v>
      </c>
      <c r="R605" s="17" t="s">
        <v>292</v>
      </c>
      <c r="S605" s="17">
        <v>0</v>
      </c>
      <c r="T605" s="17">
        <v>0.30677117335527598</v>
      </c>
      <c r="U605" s="17">
        <v>0.109783734159076</v>
      </c>
      <c r="V605" s="17">
        <v>0.10341752422299</v>
      </c>
      <c r="W605" s="17">
        <v>0.22446472063796299</v>
      </c>
      <c r="X605" s="17">
        <v>0.14340678845260499</v>
      </c>
      <c r="Y605" s="17">
        <v>8.4392791810894097E-2</v>
      </c>
      <c r="Z605" s="17">
        <v>2.1038967172507101E-2</v>
      </c>
      <c r="AA605" s="17">
        <v>0</v>
      </c>
      <c r="AB605" s="17">
        <v>0.122796267974057</v>
      </c>
      <c r="AC605" s="17">
        <v>0</v>
      </c>
      <c r="AD605" s="17">
        <v>0.13711774111862901</v>
      </c>
      <c r="AE605" s="17"/>
      <c r="AF605" s="17">
        <v>0.102742807399646</v>
      </c>
      <c r="AG605" s="17">
        <v>0.126074323657209</v>
      </c>
    </row>
    <row r="606" spans="2:33" x14ac:dyDescent="0.5">
      <c r="B606" t="s">
        <v>286</v>
      </c>
      <c r="C606" s="17">
        <v>8.4087595031494596E-3</v>
      </c>
      <c r="D606" s="17">
        <v>1.58892051766257E-2</v>
      </c>
      <c r="E606" s="17">
        <v>0</v>
      </c>
      <c r="F606" s="17"/>
      <c r="G606" s="17">
        <v>0.152405838487012</v>
      </c>
      <c r="H606" s="17">
        <v>2.3795589856412398E-2</v>
      </c>
      <c r="I606" s="17">
        <v>0</v>
      </c>
      <c r="J606" s="17">
        <v>0</v>
      </c>
      <c r="K606" s="17">
        <v>0</v>
      </c>
      <c r="L606" s="17">
        <v>0</v>
      </c>
      <c r="M606" s="17"/>
      <c r="N606" s="17">
        <v>0</v>
      </c>
      <c r="O606" s="17">
        <v>0</v>
      </c>
      <c r="P606" s="17">
        <v>0</v>
      </c>
      <c r="Q606" s="17">
        <v>0</v>
      </c>
      <c r="R606" s="17" t="s">
        <v>292</v>
      </c>
      <c r="S606" s="17">
        <v>0</v>
      </c>
      <c r="T606" s="17">
        <v>0</v>
      </c>
      <c r="U606" s="17">
        <v>0</v>
      </c>
      <c r="V606" s="17">
        <v>0</v>
      </c>
      <c r="W606" s="17">
        <v>0</v>
      </c>
      <c r="X606" s="17">
        <v>0</v>
      </c>
      <c r="Y606" s="17">
        <v>0</v>
      </c>
      <c r="Z606" s="17">
        <v>0</v>
      </c>
      <c r="AA606" s="17">
        <v>0.24448465349406501</v>
      </c>
      <c r="AB606" s="17">
        <v>2.2312923608513901E-2</v>
      </c>
      <c r="AC606" s="17">
        <v>0</v>
      </c>
      <c r="AD606" s="17">
        <v>0</v>
      </c>
      <c r="AE606" s="17"/>
      <c r="AF606" s="17">
        <v>0</v>
      </c>
      <c r="AG606" s="17">
        <v>1.6764808352514999E-2</v>
      </c>
    </row>
    <row r="607" spans="2:33" x14ac:dyDescent="0.5">
      <c r="B607" t="s">
        <v>287</v>
      </c>
      <c r="C607" s="17">
        <v>2.5590035981818801E-3</v>
      </c>
      <c r="D607" s="17">
        <v>4.8354972221534304E-3</v>
      </c>
      <c r="E607" s="17">
        <v>0</v>
      </c>
      <c r="F607" s="17"/>
      <c r="G607" s="17">
        <v>0</v>
      </c>
      <c r="H607" s="17">
        <v>0</v>
      </c>
      <c r="I607" s="17">
        <v>0</v>
      </c>
      <c r="J607" s="17">
        <v>8.1308853225579899E-3</v>
      </c>
      <c r="K607" s="17">
        <v>0</v>
      </c>
      <c r="L607" s="17">
        <v>0</v>
      </c>
      <c r="M607" s="17"/>
      <c r="N607" s="17">
        <v>0</v>
      </c>
      <c r="O607" s="17">
        <v>0</v>
      </c>
      <c r="P607" s="17">
        <v>0</v>
      </c>
      <c r="Q607" s="17">
        <v>0</v>
      </c>
      <c r="R607" s="17" t="s">
        <v>292</v>
      </c>
      <c r="S607" s="17">
        <v>0</v>
      </c>
      <c r="T607" s="17">
        <v>0</v>
      </c>
      <c r="U607" s="17">
        <v>1.26258949512665E-2</v>
      </c>
      <c r="V607" s="17">
        <v>0</v>
      </c>
      <c r="W607" s="17">
        <v>0</v>
      </c>
      <c r="X607" s="17">
        <v>0</v>
      </c>
      <c r="Y607" s="17">
        <v>0</v>
      </c>
      <c r="Z607" s="17">
        <v>0</v>
      </c>
      <c r="AA607" s="17">
        <v>0</v>
      </c>
      <c r="AB607" s="17">
        <v>0</v>
      </c>
      <c r="AC607" s="17">
        <v>0</v>
      </c>
      <c r="AD607" s="17">
        <v>0</v>
      </c>
      <c r="AE607" s="17"/>
      <c r="AF607" s="17">
        <v>5.1341496047109499E-3</v>
      </c>
      <c r="AG607" s="17">
        <v>0</v>
      </c>
    </row>
    <row r="608" spans="2:33" x14ac:dyDescent="0.5">
      <c r="B608" t="s">
        <v>169</v>
      </c>
      <c r="C608" s="17">
        <v>7.3749063899203604E-3</v>
      </c>
      <c r="D608" s="17">
        <v>6.95928046556864E-3</v>
      </c>
      <c r="E608" s="17">
        <v>7.8421109648482597E-3</v>
      </c>
      <c r="F608" s="17"/>
      <c r="G608" s="17">
        <v>0</v>
      </c>
      <c r="H608" s="17">
        <v>0</v>
      </c>
      <c r="I608" s="17">
        <v>1.00837995687509E-2</v>
      </c>
      <c r="J608" s="17">
        <v>1.1730734961290601E-2</v>
      </c>
      <c r="K608" s="17">
        <v>0</v>
      </c>
      <c r="L608" s="17">
        <v>0</v>
      </c>
      <c r="M608" s="17"/>
      <c r="N608" s="17">
        <v>0</v>
      </c>
      <c r="O608" s="17">
        <v>0</v>
      </c>
      <c r="P608" s="17">
        <v>0</v>
      </c>
      <c r="Q608" s="17">
        <v>0</v>
      </c>
      <c r="R608" s="17" t="s">
        <v>292</v>
      </c>
      <c r="S608" s="17">
        <v>0</v>
      </c>
      <c r="T608" s="17">
        <v>0</v>
      </c>
      <c r="U608" s="17">
        <v>0</v>
      </c>
      <c r="V608" s="17">
        <v>0</v>
      </c>
      <c r="W608" s="17">
        <v>0</v>
      </c>
      <c r="X608" s="17">
        <v>0</v>
      </c>
      <c r="Y608" s="17">
        <v>0</v>
      </c>
      <c r="Z608" s="17">
        <v>3.4562756154489102E-2</v>
      </c>
      <c r="AA608" s="17">
        <v>0</v>
      </c>
      <c r="AB608" s="17">
        <v>0</v>
      </c>
      <c r="AC608" s="17">
        <v>0</v>
      </c>
      <c r="AD608" s="17">
        <v>6.0305651155774201E-2</v>
      </c>
      <c r="AE608" s="17"/>
      <c r="AF608" s="17">
        <v>0</v>
      </c>
      <c r="AG608" s="17">
        <v>1.47035828766948E-2</v>
      </c>
    </row>
    <row r="609" spans="2:33" x14ac:dyDescent="0.5">
      <c r="B609" t="s">
        <v>288</v>
      </c>
      <c r="C609" s="17">
        <v>0.86721208637804104</v>
      </c>
      <c r="D609" s="17">
        <v>0.84793134551780902</v>
      </c>
      <c r="E609" s="17">
        <v>0.88888554274857601</v>
      </c>
      <c r="F609" s="17"/>
      <c r="G609" s="17">
        <v>0.60404459942160005</v>
      </c>
      <c r="H609" s="17">
        <v>0.891260724815928</v>
      </c>
      <c r="I609" s="17">
        <v>0.87224025186258403</v>
      </c>
      <c r="J609" s="17">
        <v>0.86970382511726796</v>
      </c>
      <c r="K609" s="17">
        <v>0.91183285310112405</v>
      </c>
      <c r="L609" s="17">
        <v>0.72395751091604399</v>
      </c>
      <c r="M609" s="17"/>
      <c r="N609" s="17">
        <v>0.90336530600125597</v>
      </c>
      <c r="O609" s="17">
        <v>0.66434247777092603</v>
      </c>
      <c r="P609" s="17">
        <v>0.49162143889514898</v>
      </c>
      <c r="Q609" s="17">
        <v>0.84392613820322604</v>
      </c>
      <c r="R609" s="17" t="s">
        <v>292</v>
      </c>
      <c r="S609" s="17">
        <v>1</v>
      </c>
      <c r="T609" s="17">
        <v>0.69322882664472396</v>
      </c>
      <c r="U609" s="17">
        <v>0.87759037088965797</v>
      </c>
      <c r="V609" s="17">
        <v>0.89658247577701</v>
      </c>
      <c r="W609" s="17">
        <v>0.77553527936203603</v>
      </c>
      <c r="X609" s="17">
        <v>0.85659321154739498</v>
      </c>
      <c r="Y609" s="17">
        <v>0.91560720818910601</v>
      </c>
      <c r="Z609" s="17">
        <v>0.94439827667300402</v>
      </c>
      <c r="AA609" s="17">
        <v>0.75551534650593499</v>
      </c>
      <c r="AB609" s="17">
        <v>0.85489080841742904</v>
      </c>
      <c r="AC609" s="17">
        <v>1</v>
      </c>
      <c r="AD609" s="17">
        <v>0.80257660772559702</v>
      </c>
      <c r="AE609" s="17"/>
      <c r="AF609" s="17">
        <v>0.89212304299564305</v>
      </c>
      <c r="AG609" s="17">
        <v>0.84245728511358098</v>
      </c>
    </row>
    <row r="610" spans="2:33" x14ac:dyDescent="0.5">
      <c r="B610" t="s">
        <v>289</v>
      </c>
      <c r="C610" s="17">
        <v>1.0967763101331299E-2</v>
      </c>
      <c r="D610" s="17">
        <v>2.0724702398779202E-2</v>
      </c>
      <c r="E610" s="17">
        <v>0</v>
      </c>
      <c r="F610" s="17"/>
      <c r="G610" s="17">
        <v>0.152405838487012</v>
      </c>
      <c r="H610" s="17">
        <v>2.3795589856412398E-2</v>
      </c>
      <c r="I610" s="17">
        <v>0</v>
      </c>
      <c r="J610" s="17">
        <v>8.1308853225579899E-3</v>
      </c>
      <c r="K610" s="17">
        <v>0</v>
      </c>
      <c r="L610" s="17">
        <v>0</v>
      </c>
      <c r="M610" s="17"/>
      <c r="N610" s="17">
        <v>0</v>
      </c>
      <c r="O610" s="17">
        <v>0</v>
      </c>
      <c r="P610" s="17">
        <v>0</v>
      </c>
      <c r="Q610" s="17">
        <v>0</v>
      </c>
      <c r="R610" s="17" t="s">
        <v>292</v>
      </c>
      <c r="S610" s="17">
        <v>0</v>
      </c>
      <c r="T610" s="17">
        <v>0</v>
      </c>
      <c r="U610" s="17">
        <v>1.26258949512665E-2</v>
      </c>
      <c r="V610" s="17">
        <v>0</v>
      </c>
      <c r="W610" s="17">
        <v>0</v>
      </c>
      <c r="X610" s="17">
        <v>0</v>
      </c>
      <c r="Y610" s="17">
        <v>0</v>
      </c>
      <c r="Z610" s="17">
        <v>0</v>
      </c>
      <c r="AA610" s="17">
        <v>0.24448465349406501</v>
      </c>
      <c r="AB610" s="17">
        <v>2.2312923608513901E-2</v>
      </c>
      <c r="AC610" s="17">
        <v>0</v>
      </c>
      <c r="AD610" s="17">
        <v>0</v>
      </c>
      <c r="AE610" s="17"/>
      <c r="AF610" s="17">
        <v>5.1341496047109499E-3</v>
      </c>
      <c r="AG610" s="17">
        <v>1.6764808352514999E-2</v>
      </c>
    </row>
    <row r="611" spans="2:33" x14ac:dyDescent="0.5">
      <c r="B611" t="s">
        <v>100</v>
      </c>
      <c r="C611" s="17">
        <v>0.85624432327670996</v>
      </c>
      <c r="D611" s="17">
        <v>0.82720664311903003</v>
      </c>
      <c r="E611" s="17">
        <v>0.88888554274857601</v>
      </c>
      <c r="F611" s="17"/>
      <c r="G611" s="17">
        <v>0.45163876093458699</v>
      </c>
      <c r="H611" s="17">
        <v>0.86746513495951505</v>
      </c>
      <c r="I611" s="17">
        <v>0.87224025186258403</v>
      </c>
      <c r="J611" s="17">
        <v>0.86157293979470995</v>
      </c>
      <c r="K611" s="17">
        <v>0.91183285310112405</v>
      </c>
      <c r="L611" s="17">
        <v>0.72395751091604399</v>
      </c>
      <c r="M611" s="17"/>
      <c r="N611" s="17">
        <v>0.90336530600125597</v>
      </c>
      <c r="O611" s="17">
        <v>0.66434247777092603</v>
      </c>
      <c r="P611" s="17">
        <v>0.49162143889514898</v>
      </c>
      <c r="Q611" s="17">
        <v>0.84392613820322604</v>
      </c>
      <c r="R611" s="17" t="s">
        <v>292</v>
      </c>
      <c r="S611" s="17">
        <v>1</v>
      </c>
      <c r="T611" s="17">
        <v>0.69322882664472396</v>
      </c>
      <c r="U611" s="17">
        <v>0.86496447593839099</v>
      </c>
      <c r="V611" s="17">
        <v>0.89658247577701</v>
      </c>
      <c r="W611" s="17">
        <v>0.77553527936203603</v>
      </c>
      <c r="X611" s="17">
        <v>0.85659321154739498</v>
      </c>
      <c r="Y611" s="17">
        <v>0.91560720818910601</v>
      </c>
      <c r="Z611" s="17">
        <v>0.94439827667300402</v>
      </c>
      <c r="AA611" s="17">
        <v>0.51103069301186999</v>
      </c>
      <c r="AB611" s="17">
        <v>0.83257788480891504</v>
      </c>
      <c r="AC611" s="17">
        <v>1</v>
      </c>
      <c r="AD611" s="17">
        <v>0.80257660772559702</v>
      </c>
      <c r="AE611" s="17"/>
      <c r="AF611" s="17">
        <v>0.88698889339093201</v>
      </c>
      <c r="AG611" s="17">
        <v>0.82569247676106605</v>
      </c>
    </row>
    <row r="612" spans="2:33" x14ac:dyDescent="0.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row>
    <row r="613" spans="2:33" x14ac:dyDescent="0.5">
      <c r="B613" s="6" t="s">
        <v>294</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row>
    <row r="614" spans="2:33" x14ac:dyDescent="0.5">
      <c r="B614" s="24" t="s">
        <v>543</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row>
    <row r="615" spans="2:33" x14ac:dyDescent="0.5">
      <c r="B615" t="s">
        <v>283</v>
      </c>
      <c r="C615" s="17">
        <v>0.59969292219401305</v>
      </c>
      <c r="D615" s="17">
        <v>0.542362777245877</v>
      </c>
      <c r="E615" s="17">
        <v>0.66413766548770403</v>
      </c>
      <c r="F615" s="17"/>
      <c r="G615" s="17">
        <v>0.46737056803177301</v>
      </c>
      <c r="H615" s="17">
        <v>0.59259229991607598</v>
      </c>
      <c r="I615" s="17">
        <v>0.63502646960472697</v>
      </c>
      <c r="J615" s="17">
        <v>0.55948421095830103</v>
      </c>
      <c r="K615" s="17">
        <v>0.66413574301056499</v>
      </c>
      <c r="L615" s="17">
        <v>0.52498562921149206</v>
      </c>
      <c r="M615" s="17"/>
      <c r="N615" s="17">
        <v>0.60363232719472104</v>
      </c>
      <c r="O615" s="17">
        <v>0.33565752222907402</v>
      </c>
      <c r="P615" s="17">
        <v>0.49162143889514898</v>
      </c>
      <c r="Q615" s="17">
        <v>0.42282155613899203</v>
      </c>
      <c r="R615" s="17" t="s">
        <v>292</v>
      </c>
      <c r="S615" s="17">
        <v>1</v>
      </c>
      <c r="T615" s="17">
        <v>0.43773975640012203</v>
      </c>
      <c r="U615" s="17">
        <v>0.67145916217288404</v>
      </c>
      <c r="V615" s="17">
        <v>0.53888939364117405</v>
      </c>
      <c r="W615" s="17">
        <v>0.62256324800462104</v>
      </c>
      <c r="X615" s="17">
        <v>0.63234478723041498</v>
      </c>
      <c r="Y615" s="17">
        <v>0.767222383640349</v>
      </c>
      <c r="Z615" s="17">
        <v>0.748653718518142</v>
      </c>
      <c r="AA615" s="17">
        <v>0.75551534650593499</v>
      </c>
      <c r="AB615" s="17">
        <v>0.46553592241376601</v>
      </c>
      <c r="AC615" s="17">
        <v>0.15942475092471201</v>
      </c>
      <c r="AD615" s="17">
        <v>0.47413441123258299</v>
      </c>
      <c r="AE615" s="17"/>
      <c r="AF615" s="17">
        <v>0.62149162246079004</v>
      </c>
      <c r="AG615" s="17">
        <v>0.57803086797380998</v>
      </c>
    </row>
    <row r="616" spans="2:33" x14ac:dyDescent="0.5">
      <c r="B616" t="s">
        <v>284</v>
      </c>
      <c r="C616" s="17">
        <v>0.29394682628147401</v>
      </c>
      <c r="D616" s="17">
        <v>0.31872242109281701</v>
      </c>
      <c r="E616" s="17">
        <v>0.266096611546976</v>
      </c>
      <c r="F616" s="17"/>
      <c r="G616" s="17">
        <v>0.38261535664298901</v>
      </c>
      <c r="H616" s="17">
        <v>0.30295066031243501</v>
      </c>
      <c r="I616" s="17">
        <v>0.25804772380611601</v>
      </c>
      <c r="J616" s="17">
        <v>0.305782321612939</v>
      </c>
      <c r="K616" s="17">
        <v>0.303792107504124</v>
      </c>
      <c r="L616" s="17">
        <v>0.475014370788508</v>
      </c>
      <c r="M616" s="17"/>
      <c r="N616" s="17">
        <v>0.21048759577676701</v>
      </c>
      <c r="O616" s="17">
        <v>0.32868495554185201</v>
      </c>
      <c r="P616" s="17">
        <v>0</v>
      </c>
      <c r="Q616" s="17">
        <v>0.40803517079177498</v>
      </c>
      <c r="R616" s="17" t="s">
        <v>292</v>
      </c>
      <c r="S616" s="17">
        <v>0</v>
      </c>
      <c r="T616" s="17">
        <v>0.25548907024460199</v>
      </c>
      <c r="U616" s="17">
        <v>0.27244036252812598</v>
      </c>
      <c r="V616" s="17">
        <v>0.24263735624994001</v>
      </c>
      <c r="W616" s="17">
        <v>0.314998728431922</v>
      </c>
      <c r="X616" s="17">
        <v>0.36765521276958502</v>
      </c>
      <c r="Y616" s="17">
        <v>0.232777616359651</v>
      </c>
      <c r="Z616" s="17">
        <v>0.158677344276274</v>
      </c>
      <c r="AA616" s="17">
        <v>0.24448465349406501</v>
      </c>
      <c r="AB616" s="17">
        <v>0.416134559116554</v>
      </c>
      <c r="AC616" s="17">
        <v>0.55950130373009099</v>
      </c>
      <c r="AD616" s="17">
        <v>0.31075803268629498</v>
      </c>
      <c r="AE616" s="17"/>
      <c r="AF616" s="17">
        <v>0.273664641364187</v>
      </c>
      <c r="AG616" s="17">
        <v>0.31410187149084601</v>
      </c>
    </row>
    <row r="617" spans="2:33" x14ac:dyDescent="0.5">
      <c r="B617" t="s">
        <v>285</v>
      </c>
      <c r="C617" s="17">
        <v>8.3550851927443603E-2</v>
      </c>
      <c r="D617" s="17">
        <v>0.112274372730815</v>
      </c>
      <c r="E617" s="17">
        <v>5.12627785876879E-2</v>
      </c>
      <c r="F617" s="17"/>
      <c r="G617" s="17">
        <v>9.0878787629311994E-2</v>
      </c>
      <c r="H617" s="17">
        <v>0.104457039771489</v>
      </c>
      <c r="I617" s="17">
        <v>9.05319264147217E-2</v>
      </c>
      <c r="J617" s="17">
        <v>9.72316029601588E-2</v>
      </c>
      <c r="K617" s="17">
        <v>0</v>
      </c>
      <c r="L617" s="17">
        <v>0</v>
      </c>
      <c r="M617" s="17"/>
      <c r="N617" s="17">
        <v>0.12843498632044001</v>
      </c>
      <c r="O617" s="17">
        <v>0.17143467612251601</v>
      </c>
      <c r="P617" s="17">
        <v>0.50837856110485102</v>
      </c>
      <c r="Q617" s="17">
        <v>0.112762182046155</v>
      </c>
      <c r="R617" s="17" t="s">
        <v>292</v>
      </c>
      <c r="S617" s="17">
        <v>0</v>
      </c>
      <c r="T617" s="17">
        <v>0.30677117335527598</v>
      </c>
      <c r="U617" s="17">
        <v>4.3474580347723397E-2</v>
      </c>
      <c r="V617" s="17">
        <v>0.16813250684816</v>
      </c>
      <c r="W617" s="17">
        <v>6.2438023563457297E-2</v>
      </c>
      <c r="X617" s="17">
        <v>0</v>
      </c>
      <c r="Y617" s="17">
        <v>0</v>
      </c>
      <c r="Z617" s="17">
        <v>5.8106181051094698E-2</v>
      </c>
      <c r="AA617" s="17">
        <v>0</v>
      </c>
      <c r="AB617" s="17">
        <v>0.11832951846968</v>
      </c>
      <c r="AC617" s="17">
        <v>0.28107394534519697</v>
      </c>
      <c r="AD617" s="17">
        <v>0.11706478835765199</v>
      </c>
      <c r="AE617" s="17"/>
      <c r="AF617" s="17">
        <v>8.6083161069407096E-2</v>
      </c>
      <c r="AG617" s="17">
        <v>8.10344166691849E-2</v>
      </c>
    </row>
    <row r="618" spans="2:33" x14ac:dyDescent="0.5">
      <c r="B618" t="s">
        <v>286</v>
      </c>
      <c r="C618" s="17">
        <v>9.59821417438818E-3</v>
      </c>
      <c r="D618" s="17">
        <v>1.48456512427698E-2</v>
      </c>
      <c r="E618" s="17">
        <v>3.6995768148005699E-3</v>
      </c>
      <c r="F618" s="17"/>
      <c r="G618" s="17">
        <v>5.9135287695926401E-2</v>
      </c>
      <c r="H618" s="17">
        <v>0</v>
      </c>
      <c r="I618" s="17">
        <v>6.3100806056846596E-3</v>
      </c>
      <c r="J618" s="17">
        <v>1.76402441847523E-2</v>
      </c>
      <c r="K618" s="17">
        <v>0</v>
      </c>
      <c r="L618" s="17">
        <v>0</v>
      </c>
      <c r="M618" s="17"/>
      <c r="N618" s="17">
        <v>0</v>
      </c>
      <c r="O618" s="17">
        <v>0.16422284610655699</v>
      </c>
      <c r="P618" s="17">
        <v>0</v>
      </c>
      <c r="Q618" s="17">
        <v>5.6381091023077499E-2</v>
      </c>
      <c r="R618" s="17" t="s">
        <v>292</v>
      </c>
      <c r="S618" s="17">
        <v>0</v>
      </c>
      <c r="T618" s="17">
        <v>0</v>
      </c>
      <c r="U618" s="17">
        <v>0</v>
      </c>
      <c r="V618" s="17">
        <v>5.03407432607266E-2</v>
      </c>
      <c r="W618" s="17">
        <v>0</v>
      </c>
      <c r="X618" s="17">
        <v>0</v>
      </c>
      <c r="Y618" s="17">
        <v>0</v>
      </c>
      <c r="Z618" s="17">
        <v>0</v>
      </c>
      <c r="AA618" s="17">
        <v>0</v>
      </c>
      <c r="AB618" s="17">
        <v>0</v>
      </c>
      <c r="AC618" s="17">
        <v>0</v>
      </c>
      <c r="AD618" s="17">
        <v>3.7737116567695898E-2</v>
      </c>
      <c r="AE618" s="17"/>
      <c r="AF618" s="17">
        <v>1.36264255009049E-2</v>
      </c>
      <c r="AG618" s="17">
        <v>5.5952538557663602E-3</v>
      </c>
    </row>
    <row r="619" spans="2:33" x14ac:dyDescent="0.5">
      <c r="B619" t="s">
        <v>287</v>
      </c>
      <c r="C619" s="17">
        <v>2.5590035981818801E-3</v>
      </c>
      <c r="D619" s="17">
        <v>4.8354972221534304E-3</v>
      </c>
      <c r="E619" s="17">
        <v>0</v>
      </c>
      <c r="F619" s="17"/>
      <c r="G619" s="17">
        <v>0</v>
      </c>
      <c r="H619" s="17">
        <v>0</v>
      </c>
      <c r="I619" s="17">
        <v>0</v>
      </c>
      <c r="J619" s="17">
        <v>8.1308853225579899E-3</v>
      </c>
      <c r="K619" s="17">
        <v>0</v>
      </c>
      <c r="L619" s="17">
        <v>0</v>
      </c>
      <c r="M619" s="17"/>
      <c r="N619" s="17">
        <v>0</v>
      </c>
      <c r="O619" s="17">
        <v>0</v>
      </c>
      <c r="P619" s="17">
        <v>0</v>
      </c>
      <c r="Q619" s="17">
        <v>0</v>
      </c>
      <c r="R619" s="17" t="s">
        <v>292</v>
      </c>
      <c r="S619" s="17">
        <v>0</v>
      </c>
      <c r="T619" s="17">
        <v>0</v>
      </c>
      <c r="U619" s="17">
        <v>1.26258949512665E-2</v>
      </c>
      <c r="V619" s="17">
        <v>0</v>
      </c>
      <c r="W619" s="17">
        <v>0</v>
      </c>
      <c r="X619" s="17">
        <v>0</v>
      </c>
      <c r="Y619" s="17">
        <v>0</v>
      </c>
      <c r="Z619" s="17">
        <v>0</v>
      </c>
      <c r="AA619" s="17">
        <v>0</v>
      </c>
      <c r="AB619" s="17">
        <v>0</v>
      </c>
      <c r="AC619" s="17">
        <v>0</v>
      </c>
      <c r="AD619" s="17">
        <v>0</v>
      </c>
      <c r="AE619" s="17"/>
      <c r="AF619" s="17">
        <v>5.1341496047109499E-3</v>
      </c>
      <c r="AG619" s="17">
        <v>0</v>
      </c>
    </row>
    <row r="620" spans="2:33" x14ac:dyDescent="0.5">
      <c r="B620" t="s">
        <v>169</v>
      </c>
      <c r="C620" s="17">
        <v>1.06521818244995E-2</v>
      </c>
      <c r="D620" s="17">
        <v>6.95928046556864E-3</v>
      </c>
      <c r="E620" s="17">
        <v>1.4803367562831699E-2</v>
      </c>
      <c r="F620" s="17"/>
      <c r="G620" s="17">
        <v>0</v>
      </c>
      <c r="H620" s="17">
        <v>0</v>
      </c>
      <c r="I620" s="17">
        <v>1.00837995687509E-2</v>
      </c>
      <c r="J620" s="17">
        <v>1.1730734961290601E-2</v>
      </c>
      <c r="K620" s="17">
        <v>3.2072149485311403E-2</v>
      </c>
      <c r="L620" s="17">
        <v>0</v>
      </c>
      <c r="M620" s="17"/>
      <c r="N620" s="17">
        <v>5.74450907080713E-2</v>
      </c>
      <c r="O620" s="17">
        <v>0</v>
      </c>
      <c r="P620" s="17">
        <v>0</v>
      </c>
      <c r="Q620" s="17">
        <v>0</v>
      </c>
      <c r="R620" s="17" t="s">
        <v>292</v>
      </c>
      <c r="S620" s="17">
        <v>0</v>
      </c>
      <c r="T620" s="17">
        <v>0</v>
      </c>
      <c r="U620" s="17">
        <v>0</v>
      </c>
      <c r="V620" s="17">
        <v>0</v>
      </c>
      <c r="W620" s="17">
        <v>0</v>
      </c>
      <c r="X620" s="17">
        <v>0</v>
      </c>
      <c r="Y620" s="17">
        <v>0</v>
      </c>
      <c r="Z620" s="17">
        <v>3.4562756154489102E-2</v>
      </c>
      <c r="AA620" s="17">
        <v>0</v>
      </c>
      <c r="AB620" s="17">
        <v>0</v>
      </c>
      <c r="AC620" s="17">
        <v>0</v>
      </c>
      <c r="AD620" s="17">
        <v>6.0305651155774201E-2</v>
      </c>
      <c r="AE620" s="17"/>
      <c r="AF620" s="17">
        <v>0</v>
      </c>
      <c r="AG620" s="17">
        <v>2.1237590010392202E-2</v>
      </c>
    </row>
    <row r="621" spans="2:33" x14ac:dyDescent="0.5">
      <c r="B621" t="s">
        <v>288</v>
      </c>
      <c r="C621" s="17">
        <v>0.89363974847548699</v>
      </c>
      <c r="D621" s="17">
        <v>0.86108519833869301</v>
      </c>
      <c r="E621" s="17">
        <v>0.93023427703467998</v>
      </c>
      <c r="F621" s="17"/>
      <c r="G621" s="17">
        <v>0.84998592467476197</v>
      </c>
      <c r="H621" s="17">
        <v>0.89554296022851099</v>
      </c>
      <c r="I621" s="17">
        <v>0.89307419341084304</v>
      </c>
      <c r="J621" s="17">
        <v>0.86526653257123998</v>
      </c>
      <c r="K621" s="17">
        <v>0.96792785051468899</v>
      </c>
      <c r="L621" s="17">
        <v>1</v>
      </c>
      <c r="M621" s="17"/>
      <c r="N621" s="17">
        <v>0.81411992297148905</v>
      </c>
      <c r="O621" s="17">
        <v>0.66434247777092603</v>
      </c>
      <c r="P621" s="17">
        <v>0.49162143889514898</v>
      </c>
      <c r="Q621" s="17">
        <v>0.83085672693076795</v>
      </c>
      <c r="R621" s="17" t="s">
        <v>292</v>
      </c>
      <c r="S621" s="17">
        <v>1</v>
      </c>
      <c r="T621" s="17">
        <v>0.69322882664472396</v>
      </c>
      <c r="U621" s="17">
        <v>0.94389952470101002</v>
      </c>
      <c r="V621" s="17">
        <v>0.78152674989111404</v>
      </c>
      <c r="W621" s="17">
        <v>0.93756197643654304</v>
      </c>
      <c r="X621" s="17">
        <v>1</v>
      </c>
      <c r="Y621" s="17">
        <v>1</v>
      </c>
      <c r="Z621" s="17">
        <v>0.907331062794416</v>
      </c>
      <c r="AA621" s="17">
        <v>1</v>
      </c>
      <c r="AB621" s="17">
        <v>0.88167048153032002</v>
      </c>
      <c r="AC621" s="17">
        <v>0.71892605465480297</v>
      </c>
      <c r="AD621" s="17">
        <v>0.78489244391887802</v>
      </c>
      <c r="AE621" s="17"/>
      <c r="AF621" s="17">
        <v>0.89515626382497704</v>
      </c>
      <c r="AG621" s="17">
        <v>0.89213273946465599</v>
      </c>
    </row>
    <row r="622" spans="2:33" x14ac:dyDescent="0.5">
      <c r="B622" t="s">
        <v>289</v>
      </c>
      <c r="C622" s="17">
        <v>1.21572177725701E-2</v>
      </c>
      <c r="D622" s="17">
        <v>1.96811484649232E-2</v>
      </c>
      <c r="E622" s="17">
        <v>3.6995768148005699E-3</v>
      </c>
      <c r="F622" s="17"/>
      <c r="G622" s="17">
        <v>5.9135287695926401E-2</v>
      </c>
      <c r="H622" s="17">
        <v>0</v>
      </c>
      <c r="I622" s="17">
        <v>6.3100806056846596E-3</v>
      </c>
      <c r="J622" s="17">
        <v>2.5771129507310302E-2</v>
      </c>
      <c r="K622" s="17">
        <v>0</v>
      </c>
      <c r="L622" s="17">
        <v>0</v>
      </c>
      <c r="M622" s="17"/>
      <c r="N622" s="17">
        <v>0</v>
      </c>
      <c r="O622" s="17">
        <v>0.16422284610655699</v>
      </c>
      <c r="P622" s="17">
        <v>0</v>
      </c>
      <c r="Q622" s="17">
        <v>5.6381091023077499E-2</v>
      </c>
      <c r="R622" s="17" t="s">
        <v>292</v>
      </c>
      <c r="S622" s="17">
        <v>0</v>
      </c>
      <c r="T622" s="17">
        <v>0</v>
      </c>
      <c r="U622" s="17">
        <v>1.26258949512665E-2</v>
      </c>
      <c r="V622" s="17">
        <v>5.03407432607266E-2</v>
      </c>
      <c r="W622" s="17">
        <v>0</v>
      </c>
      <c r="X622" s="17">
        <v>0</v>
      </c>
      <c r="Y622" s="17">
        <v>0</v>
      </c>
      <c r="Z622" s="17">
        <v>0</v>
      </c>
      <c r="AA622" s="17">
        <v>0</v>
      </c>
      <c r="AB622" s="17">
        <v>0</v>
      </c>
      <c r="AC622" s="17">
        <v>0</v>
      </c>
      <c r="AD622" s="17">
        <v>3.7737116567695898E-2</v>
      </c>
      <c r="AE622" s="17"/>
      <c r="AF622" s="17">
        <v>1.87605751056159E-2</v>
      </c>
      <c r="AG622" s="17">
        <v>5.5952538557663602E-3</v>
      </c>
    </row>
    <row r="623" spans="2:33" x14ac:dyDescent="0.5">
      <c r="B623" t="s">
        <v>100</v>
      </c>
      <c r="C623" s="17">
        <v>0.88148253070291704</v>
      </c>
      <c r="D623" s="17">
        <v>0.84140404987377004</v>
      </c>
      <c r="E623" s="17">
        <v>0.92653470021987905</v>
      </c>
      <c r="F623" s="17"/>
      <c r="G623" s="17">
        <v>0.79085063697883495</v>
      </c>
      <c r="H623" s="17">
        <v>0.89554296022851099</v>
      </c>
      <c r="I623" s="17">
        <v>0.88676411280515799</v>
      </c>
      <c r="J623" s="17">
        <v>0.83949540306393</v>
      </c>
      <c r="K623" s="17">
        <v>0.96792785051468899</v>
      </c>
      <c r="L623" s="17">
        <v>1</v>
      </c>
      <c r="M623" s="17"/>
      <c r="N623" s="17">
        <v>0.81411992297148905</v>
      </c>
      <c r="O623" s="17">
        <v>0.50011963166436901</v>
      </c>
      <c r="P623" s="17">
        <v>0.49162143889514898</v>
      </c>
      <c r="Q623" s="17">
        <v>0.77447563590768997</v>
      </c>
      <c r="R623" s="17" t="s">
        <v>292</v>
      </c>
      <c r="S623" s="17">
        <v>1</v>
      </c>
      <c r="T623" s="17">
        <v>0.69322882664472396</v>
      </c>
      <c r="U623" s="17">
        <v>0.93127362974974304</v>
      </c>
      <c r="V623" s="17">
        <v>0.73118600663038702</v>
      </c>
      <c r="W623" s="17">
        <v>0.93756197643654304</v>
      </c>
      <c r="X623" s="17">
        <v>1</v>
      </c>
      <c r="Y623" s="17">
        <v>1</v>
      </c>
      <c r="Z623" s="17">
        <v>0.907331062794416</v>
      </c>
      <c r="AA623" s="17">
        <v>1</v>
      </c>
      <c r="AB623" s="17">
        <v>0.88167048153032002</v>
      </c>
      <c r="AC623" s="17">
        <v>0.71892605465480297</v>
      </c>
      <c r="AD623" s="17">
        <v>0.74715532735118195</v>
      </c>
      <c r="AE623" s="17"/>
      <c r="AF623" s="17">
        <v>0.87639568871936102</v>
      </c>
      <c r="AG623" s="17">
        <v>0.88653748560889001</v>
      </c>
    </row>
    <row r="624" spans="2:33" x14ac:dyDescent="0.5">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row>
    <row r="625" spans="2:33" x14ac:dyDescent="0.5">
      <c r="B625" s="6" t="s">
        <v>295</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row>
    <row r="626" spans="2:33" x14ac:dyDescent="0.5">
      <c r="B626" s="24" t="s">
        <v>543</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row>
    <row r="627" spans="2:33" x14ac:dyDescent="0.5">
      <c r="B627" t="s">
        <v>283</v>
      </c>
      <c r="C627" s="17">
        <v>0.57878400336967395</v>
      </c>
      <c r="D627" s="17">
        <v>0.533981082341208</v>
      </c>
      <c r="E627" s="17">
        <v>0.62914691012839596</v>
      </c>
      <c r="F627" s="17"/>
      <c r="G627" s="17">
        <v>0.34178877568820498</v>
      </c>
      <c r="H627" s="17">
        <v>0.62799163327727503</v>
      </c>
      <c r="I627" s="17">
        <v>0.59459928078695001</v>
      </c>
      <c r="J627" s="17">
        <v>0.558364658071824</v>
      </c>
      <c r="K627" s="17">
        <v>0.58659044284852402</v>
      </c>
      <c r="L627" s="17">
        <v>0.52498562921149206</v>
      </c>
      <c r="M627" s="17"/>
      <c r="N627" s="17">
        <v>0.55476544201789602</v>
      </c>
      <c r="O627" s="17">
        <v>0.32844569221311498</v>
      </c>
      <c r="P627" s="17">
        <v>0.49162143889514898</v>
      </c>
      <c r="Q627" s="17">
        <v>0.45803627016748899</v>
      </c>
      <c r="R627" s="17" t="s">
        <v>292</v>
      </c>
      <c r="S627" s="17">
        <v>1</v>
      </c>
      <c r="T627" s="17">
        <v>0.65693556278550802</v>
      </c>
      <c r="U627" s="17">
        <v>0.57868192573102295</v>
      </c>
      <c r="V627" s="17">
        <v>0.43801259866364101</v>
      </c>
      <c r="W627" s="17">
        <v>0.59712894461999599</v>
      </c>
      <c r="X627" s="17">
        <v>0.86845859854697205</v>
      </c>
      <c r="Y627" s="17">
        <v>0.58515037631877498</v>
      </c>
      <c r="Z627" s="17">
        <v>0.66542286848446497</v>
      </c>
      <c r="AA627" s="17">
        <v>0.75551534650593499</v>
      </c>
      <c r="AB627" s="17">
        <v>0.56578051882434199</v>
      </c>
      <c r="AC627" s="17">
        <v>0.15942475092471201</v>
      </c>
      <c r="AD627" s="17">
        <v>0.57214303652023901</v>
      </c>
      <c r="AE627" s="17"/>
      <c r="AF627" s="17">
        <v>0.58486451395761796</v>
      </c>
      <c r="AG627" s="17">
        <v>0.57274160871170898</v>
      </c>
    </row>
    <row r="628" spans="2:33" x14ac:dyDescent="0.5">
      <c r="B628" t="s">
        <v>284</v>
      </c>
      <c r="C628" s="17">
        <v>0.244834381760828</v>
      </c>
      <c r="D628" s="17">
        <v>0.27973997126035199</v>
      </c>
      <c r="E628" s="17">
        <v>0.205597052832971</v>
      </c>
      <c r="F628" s="17"/>
      <c r="G628" s="17">
        <v>0.46086647253242602</v>
      </c>
      <c r="H628" s="17">
        <v>0.23842801646598</v>
      </c>
      <c r="I628" s="17">
        <v>0.22040975156803699</v>
      </c>
      <c r="J628" s="17">
        <v>0.23612985342363799</v>
      </c>
      <c r="K628" s="17">
        <v>0.28056737863204401</v>
      </c>
      <c r="L628" s="17">
        <v>0.35896493673706797</v>
      </c>
      <c r="M628" s="17"/>
      <c r="N628" s="17">
        <v>0.27022065740201601</v>
      </c>
      <c r="O628" s="17">
        <v>0.32868495554185201</v>
      </c>
      <c r="P628" s="17">
        <v>0</v>
      </c>
      <c r="Q628" s="17">
        <v>0.115774081663353</v>
      </c>
      <c r="R628" s="17" t="s">
        <v>292</v>
      </c>
      <c r="S628" s="17">
        <v>0</v>
      </c>
      <c r="T628" s="17">
        <v>0.34306443721449198</v>
      </c>
      <c r="U628" s="17">
        <v>0.26561849664416598</v>
      </c>
      <c r="V628" s="17">
        <v>0.40822913385264298</v>
      </c>
      <c r="W628" s="17">
        <v>0.30728966399005703</v>
      </c>
      <c r="X628" s="17">
        <v>0.13154140145302801</v>
      </c>
      <c r="Y628" s="17">
        <v>0.23175206244847499</v>
      </c>
      <c r="Z628" s="17">
        <v>0.14389222901353299</v>
      </c>
      <c r="AA628" s="17">
        <v>0.24448465349406501</v>
      </c>
      <c r="AB628" s="17">
        <v>0.209066496185177</v>
      </c>
      <c r="AC628" s="17">
        <v>0.84057524907528802</v>
      </c>
      <c r="AD628" s="17">
        <v>0.25467928077565699</v>
      </c>
      <c r="AE628" s="17"/>
      <c r="AF628" s="17">
        <v>0.233119477656857</v>
      </c>
      <c r="AG628" s="17">
        <v>0.25647585050800298</v>
      </c>
    </row>
    <row r="629" spans="2:33" x14ac:dyDescent="0.5">
      <c r="B629" t="s">
        <v>285</v>
      </c>
      <c r="C629" s="17">
        <v>0.100853200638998</v>
      </c>
      <c r="D629" s="17">
        <v>0.133007027800502</v>
      </c>
      <c r="E629" s="17">
        <v>6.4709124268574794E-2</v>
      </c>
      <c r="F629" s="17"/>
      <c r="G629" s="17">
        <v>0.197344751779369</v>
      </c>
      <c r="H629" s="17">
        <v>8.1846748078477402E-2</v>
      </c>
      <c r="I629" s="17">
        <v>0.10307008956484601</v>
      </c>
      <c r="J629" s="17">
        <v>9.6397616082600501E-2</v>
      </c>
      <c r="K629" s="17">
        <v>0.132842178519432</v>
      </c>
      <c r="L629" s="17">
        <v>0</v>
      </c>
      <c r="M629" s="17"/>
      <c r="N629" s="17">
        <v>0.175013900580089</v>
      </c>
      <c r="O629" s="17">
        <v>0.34286935224503301</v>
      </c>
      <c r="P629" s="17">
        <v>0.50837856110485102</v>
      </c>
      <c r="Q629" s="17">
        <v>0.25651044550890001</v>
      </c>
      <c r="R629" s="17" t="s">
        <v>292</v>
      </c>
      <c r="S629" s="17">
        <v>0</v>
      </c>
      <c r="T629" s="17">
        <v>0</v>
      </c>
      <c r="U629" s="17">
        <v>7.1673281387622398E-2</v>
      </c>
      <c r="V629" s="17">
        <v>0.15375826748371599</v>
      </c>
      <c r="W629" s="17">
        <v>9.5581391389947395E-2</v>
      </c>
      <c r="X629" s="17">
        <v>0</v>
      </c>
      <c r="Y629" s="17">
        <v>9.7602348939792596E-2</v>
      </c>
      <c r="Z629" s="17">
        <v>6.5032440971928299E-2</v>
      </c>
      <c r="AA629" s="17">
        <v>0</v>
      </c>
      <c r="AB629" s="17">
        <v>0.14237769037850301</v>
      </c>
      <c r="AC629" s="17">
        <v>0</v>
      </c>
      <c r="AD629" s="17">
        <v>0</v>
      </c>
      <c r="AE629" s="17"/>
      <c r="AF629" s="17">
        <v>0.11867022213049699</v>
      </c>
      <c r="AG629" s="17">
        <v>8.3147865877383403E-2</v>
      </c>
    </row>
    <row r="630" spans="2:33" x14ac:dyDescent="0.5">
      <c r="B630" t="s">
        <v>286</v>
      </c>
      <c r="C630" s="17">
        <v>3.8795606221829801E-2</v>
      </c>
      <c r="D630" s="17">
        <v>3.6174119565730703E-2</v>
      </c>
      <c r="E630" s="17">
        <v>4.1742416050288701E-2</v>
      </c>
      <c r="F630" s="17"/>
      <c r="G630" s="17">
        <v>0</v>
      </c>
      <c r="H630" s="17">
        <v>3.8891880895459002E-2</v>
      </c>
      <c r="I630" s="17">
        <v>4.11069308142877E-2</v>
      </c>
      <c r="J630" s="17">
        <v>4.6479663676976E-2</v>
      </c>
      <c r="K630" s="17">
        <v>0</v>
      </c>
      <c r="L630" s="17">
        <v>0.11604943405144</v>
      </c>
      <c r="M630" s="17"/>
      <c r="N630" s="17">
        <v>0</v>
      </c>
      <c r="O630" s="17">
        <v>0</v>
      </c>
      <c r="P630" s="17">
        <v>0</v>
      </c>
      <c r="Q630" s="17">
        <v>5.6381091023077499E-2</v>
      </c>
      <c r="R630" s="17" t="s">
        <v>292</v>
      </c>
      <c r="S630" s="17">
        <v>0</v>
      </c>
      <c r="T630" s="17">
        <v>0</v>
      </c>
      <c r="U630" s="17">
        <v>5.1031849468681098E-2</v>
      </c>
      <c r="V630" s="17">
        <v>0</v>
      </c>
      <c r="W630" s="17">
        <v>0</v>
      </c>
      <c r="X630" s="17">
        <v>0</v>
      </c>
      <c r="Y630" s="17">
        <v>4.2211801735523899E-2</v>
      </c>
      <c r="Z630" s="17">
        <v>5.65269492210961E-2</v>
      </c>
      <c r="AA630" s="17">
        <v>0</v>
      </c>
      <c r="AB630" s="17">
        <v>4.0021151028577603E-2</v>
      </c>
      <c r="AC630" s="17">
        <v>0</v>
      </c>
      <c r="AD630" s="17">
        <v>0.11287203154833</v>
      </c>
      <c r="AE630" s="17"/>
      <c r="AF630" s="17">
        <v>4.8167041743726803E-2</v>
      </c>
      <c r="AG630" s="17">
        <v>2.9482915927819001E-2</v>
      </c>
    </row>
    <row r="631" spans="2:33" x14ac:dyDescent="0.5">
      <c r="B631" t="s">
        <v>287</v>
      </c>
      <c r="C631" s="17">
        <v>2.2774889991937601E-2</v>
      </c>
      <c r="D631" s="17">
        <v>1.0138518566637901E-2</v>
      </c>
      <c r="E631" s="17">
        <v>3.6979419099684697E-2</v>
      </c>
      <c r="F631" s="17"/>
      <c r="G631" s="17">
        <v>0</v>
      </c>
      <c r="H631" s="17">
        <v>1.2841721282808499E-2</v>
      </c>
      <c r="I631" s="17">
        <v>2.2814539331312299E-2</v>
      </c>
      <c r="J631" s="17">
        <v>3.9166738822379997E-2</v>
      </c>
      <c r="K631" s="17">
        <v>0</v>
      </c>
      <c r="L631" s="17">
        <v>0</v>
      </c>
      <c r="M631" s="17"/>
      <c r="N631" s="17">
        <v>0</v>
      </c>
      <c r="O631" s="17">
        <v>0</v>
      </c>
      <c r="P631" s="17">
        <v>0</v>
      </c>
      <c r="Q631" s="17">
        <v>0.11329811163718</v>
      </c>
      <c r="R631" s="17" t="s">
        <v>292</v>
      </c>
      <c r="S631" s="17">
        <v>0</v>
      </c>
      <c r="T631" s="17">
        <v>0</v>
      </c>
      <c r="U631" s="17">
        <v>3.2994446768507303E-2</v>
      </c>
      <c r="V631" s="17">
        <v>0</v>
      </c>
      <c r="W631" s="17">
        <v>0</v>
      </c>
      <c r="X631" s="17">
        <v>0</v>
      </c>
      <c r="Y631" s="17">
        <v>4.3283410557433302E-2</v>
      </c>
      <c r="Z631" s="17">
        <v>0</v>
      </c>
      <c r="AA631" s="17">
        <v>0</v>
      </c>
      <c r="AB631" s="17">
        <v>2.6297875185210599E-2</v>
      </c>
      <c r="AC631" s="17">
        <v>0</v>
      </c>
      <c r="AD631" s="17">
        <v>0</v>
      </c>
      <c r="AE631" s="17"/>
      <c r="AF631" s="17">
        <v>9.3784263715242198E-3</v>
      </c>
      <c r="AG631" s="17">
        <v>3.60873773307651E-2</v>
      </c>
    </row>
    <row r="632" spans="2:33" x14ac:dyDescent="0.5">
      <c r="B632" t="s">
        <v>169</v>
      </c>
      <c r="C632" s="17">
        <v>1.39579180167324E-2</v>
      </c>
      <c r="D632" s="17">
        <v>6.95928046556864E-3</v>
      </c>
      <c r="E632" s="17">
        <v>2.18250776200851E-2</v>
      </c>
      <c r="F632" s="17"/>
      <c r="G632" s="17">
        <v>0</v>
      </c>
      <c r="H632" s="17">
        <v>0</v>
      </c>
      <c r="I632" s="17">
        <v>1.7999407934565798E-2</v>
      </c>
      <c r="J632" s="17">
        <v>2.3461469922581201E-2</v>
      </c>
      <c r="K632" s="17">
        <v>0</v>
      </c>
      <c r="L632" s="17">
        <v>0</v>
      </c>
      <c r="M632" s="17"/>
      <c r="N632" s="17">
        <v>0</v>
      </c>
      <c r="O632" s="17">
        <v>0</v>
      </c>
      <c r="P632" s="17">
        <v>0</v>
      </c>
      <c r="Q632" s="17">
        <v>0</v>
      </c>
      <c r="R632" s="17" t="s">
        <v>292</v>
      </c>
      <c r="S632" s="17">
        <v>0</v>
      </c>
      <c r="T632" s="17">
        <v>0</v>
      </c>
      <c r="U632" s="17">
        <v>0</v>
      </c>
      <c r="V632" s="17">
        <v>0</v>
      </c>
      <c r="W632" s="17">
        <v>0</v>
      </c>
      <c r="X632" s="17">
        <v>0</v>
      </c>
      <c r="Y632" s="17">
        <v>0</v>
      </c>
      <c r="Z632" s="17">
        <v>6.9125512308978301E-2</v>
      </c>
      <c r="AA632" s="17">
        <v>0</v>
      </c>
      <c r="AB632" s="17">
        <v>1.6456268398189599E-2</v>
      </c>
      <c r="AC632" s="17">
        <v>0</v>
      </c>
      <c r="AD632" s="17">
        <v>6.0305651155774201E-2</v>
      </c>
      <c r="AE632" s="17"/>
      <c r="AF632" s="17">
        <v>5.8003181397767098E-3</v>
      </c>
      <c r="AG632" s="17">
        <v>2.20643816443209E-2</v>
      </c>
    </row>
    <row r="633" spans="2:33" x14ac:dyDescent="0.5">
      <c r="B633" t="s">
        <v>288</v>
      </c>
      <c r="C633" s="17">
        <v>0.82361838513050301</v>
      </c>
      <c r="D633" s="17">
        <v>0.81372105360156</v>
      </c>
      <c r="E633" s="17">
        <v>0.83474396296136699</v>
      </c>
      <c r="F633" s="17"/>
      <c r="G633" s="17">
        <v>0.80265524822063095</v>
      </c>
      <c r="H633" s="17">
        <v>0.86641964974325503</v>
      </c>
      <c r="I633" s="17">
        <v>0.81500903235498801</v>
      </c>
      <c r="J633" s="17">
        <v>0.79449451149546202</v>
      </c>
      <c r="K633" s="17">
        <v>0.86715782148056797</v>
      </c>
      <c r="L633" s="17">
        <v>0.88395056594856003</v>
      </c>
      <c r="M633" s="17"/>
      <c r="N633" s="17">
        <v>0.82498609941991097</v>
      </c>
      <c r="O633" s="17">
        <v>0.65713064775496699</v>
      </c>
      <c r="P633" s="17">
        <v>0.49162143889514898</v>
      </c>
      <c r="Q633" s="17">
        <v>0.57381035183084195</v>
      </c>
      <c r="R633" s="17" t="s">
        <v>292</v>
      </c>
      <c r="S633" s="17">
        <v>1</v>
      </c>
      <c r="T633" s="17">
        <v>1</v>
      </c>
      <c r="U633" s="17">
        <v>0.84430042237518899</v>
      </c>
      <c r="V633" s="17">
        <v>0.84624173251628299</v>
      </c>
      <c r="W633" s="17">
        <v>0.90441860861005297</v>
      </c>
      <c r="X633" s="17">
        <v>1</v>
      </c>
      <c r="Y633" s="17">
        <v>0.81690243876724999</v>
      </c>
      <c r="Z633" s="17">
        <v>0.80931509749799702</v>
      </c>
      <c r="AA633" s="17">
        <v>1</v>
      </c>
      <c r="AB633" s="17">
        <v>0.77484701500951902</v>
      </c>
      <c r="AC633" s="17">
        <v>1</v>
      </c>
      <c r="AD633" s="17">
        <v>0.82682231729589595</v>
      </c>
      <c r="AE633" s="17"/>
      <c r="AF633" s="17">
        <v>0.81798399161447499</v>
      </c>
      <c r="AG633" s="17">
        <v>0.82921745921971202</v>
      </c>
    </row>
    <row r="634" spans="2:33" x14ac:dyDescent="0.5">
      <c r="B634" t="s">
        <v>289</v>
      </c>
      <c r="C634" s="17">
        <v>6.1570496213767402E-2</v>
      </c>
      <c r="D634" s="17">
        <v>4.6312638132368598E-2</v>
      </c>
      <c r="E634" s="17">
        <v>7.8721835149973399E-2</v>
      </c>
      <c r="F634" s="17"/>
      <c r="G634" s="17">
        <v>0</v>
      </c>
      <c r="H634" s="17">
        <v>5.1733602178267502E-2</v>
      </c>
      <c r="I634" s="17">
        <v>6.3921470145599998E-2</v>
      </c>
      <c r="J634" s="17">
        <v>8.5646402499355997E-2</v>
      </c>
      <c r="K634" s="17">
        <v>0</v>
      </c>
      <c r="L634" s="17">
        <v>0.11604943405144</v>
      </c>
      <c r="M634" s="17"/>
      <c r="N634" s="17">
        <v>0</v>
      </c>
      <c r="O634" s="17">
        <v>0</v>
      </c>
      <c r="P634" s="17">
        <v>0</v>
      </c>
      <c r="Q634" s="17">
        <v>0.16967920266025699</v>
      </c>
      <c r="R634" s="17" t="s">
        <v>292</v>
      </c>
      <c r="S634" s="17">
        <v>0</v>
      </c>
      <c r="T634" s="17">
        <v>0</v>
      </c>
      <c r="U634" s="17">
        <v>8.4026296237188505E-2</v>
      </c>
      <c r="V634" s="17">
        <v>0</v>
      </c>
      <c r="W634" s="17">
        <v>0</v>
      </c>
      <c r="X634" s="17">
        <v>0</v>
      </c>
      <c r="Y634" s="17">
        <v>8.5495212292957201E-2</v>
      </c>
      <c r="Z634" s="17">
        <v>5.65269492210961E-2</v>
      </c>
      <c r="AA634" s="17">
        <v>0</v>
      </c>
      <c r="AB634" s="17">
        <v>6.6319026213788199E-2</v>
      </c>
      <c r="AC634" s="17">
        <v>0</v>
      </c>
      <c r="AD634" s="17">
        <v>0.11287203154833</v>
      </c>
      <c r="AE634" s="17"/>
      <c r="AF634" s="17">
        <v>5.7545468115251103E-2</v>
      </c>
      <c r="AG634" s="17">
        <v>6.55702932585841E-2</v>
      </c>
    </row>
    <row r="635" spans="2:33" x14ac:dyDescent="0.5">
      <c r="B635" t="s">
        <v>100</v>
      </c>
      <c r="C635" s="17">
        <v>0.76204788891673503</v>
      </c>
      <c r="D635" s="17">
        <v>0.76740841546919203</v>
      </c>
      <c r="E635" s="17">
        <v>0.756022127811393</v>
      </c>
      <c r="F635" s="17"/>
      <c r="G635" s="17">
        <v>0.80265524822063095</v>
      </c>
      <c r="H635" s="17">
        <v>0.81468604756498797</v>
      </c>
      <c r="I635" s="17">
        <v>0.75108756220938799</v>
      </c>
      <c r="J635" s="17">
        <v>0.70884810899610595</v>
      </c>
      <c r="K635" s="17">
        <v>0.86715782148056797</v>
      </c>
      <c r="L635" s="17">
        <v>0.76790113189711995</v>
      </c>
      <c r="M635" s="17"/>
      <c r="N635" s="17">
        <v>0.82498609941991097</v>
      </c>
      <c r="O635" s="17">
        <v>0.65713064775496699</v>
      </c>
      <c r="P635" s="17">
        <v>0.49162143889514898</v>
      </c>
      <c r="Q635" s="17">
        <v>0.40413114917058501</v>
      </c>
      <c r="R635" s="17" t="s">
        <v>292</v>
      </c>
      <c r="S635" s="17">
        <v>1</v>
      </c>
      <c r="T635" s="17">
        <v>1</v>
      </c>
      <c r="U635" s="17">
        <v>0.76027412613800105</v>
      </c>
      <c r="V635" s="17">
        <v>0.84624173251628299</v>
      </c>
      <c r="W635" s="17">
        <v>0.90441860861005297</v>
      </c>
      <c r="X635" s="17">
        <v>1</v>
      </c>
      <c r="Y635" s="17">
        <v>0.73140722647429302</v>
      </c>
      <c r="Z635" s="17">
        <v>0.75278814827690099</v>
      </c>
      <c r="AA635" s="17">
        <v>1</v>
      </c>
      <c r="AB635" s="17">
        <v>0.70852798879573098</v>
      </c>
      <c r="AC635" s="17">
        <v>1</v>
      </c>
      <c r="AD635" s="17">
        <v>0.71395028574756603</v>
      </c>
      <c r="AE635" s="17"/>
      <c r="AF635" s="17">
        <v>0.76043852349922403</v>
      </c>
      <c r="AG635" s="17">
        <v>0.76364716596112703</v>
      </c>
    </row>
    <row r="636" spans="2:33" x14ac:dyDescent="0.5">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row>
    <row r="637" spans="2:33" x14ac:dyDescent="0.5">
      <c r="B637" s="6" t="s">
        <v>296</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row>
    <row r="638" spans="2:33" x14ac:dyDescent="0.5">
      <c r="B638" s="24" t="s">
        <v>543</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row>
    <row r="639" spans="2:33" x14ac:dyDescent="0.5">
      <c r="B639" t="s">
        <v>283</v>
      </c>
      <c r="C639" s="17">
        <v>0.61652675752415698</v>
      </c>
      <c r="D639" s="17">
        <v>0.55794260990549305</v>
      </c>
      <c r="E639" s="17">
        <v>0.68238112363085301</v>
      </c>
      <c r="F639" s="17"/>
      <c r="G639" s="17">
        <v>0.39507916438863599</v>
      </c>
      <c r="H639" s="17">
        <v>0.63643089255900098</v>
      </c>
      <c r="I639" s="17">
        <v>0.63286616145479901</v>
      </c>
      <c r="J639" s="17">
        <v>0.58054333128183699</v>
      </c>
      <c r="K639" s="17">
        <v>0.67581023001638696</v>
      </c>
      <c r="L639" s="17">
        <v>0.72395751091604399</v>
      </c>
      <c r="M639" s="17"/>
      <c r="N639" s="17">
        <v>0.61234201323848303</v>
      </c>
      <c r="O639" s="17">
        <v>0.33565752222907402</v>
      </c>
      <c r="P639" s="17">
        <v>0.49162143889514898</v>
      </c>
      <c r="Q639" s="17">
        <v>0.49520181401491498</v>
      </c>
      <c r="R639" s="17" t="s">
        <v>292</v>
      </c>
      <c r="S639" s="17">
        <v>0</v>
      </c>
      <c r="T639" s="17">
        <v>0.74645250354290904</v>
      </c>
      <c r="U639" s="17">
        <v>0.67701560851797404</v>
      </c>
      <c r="V639" s="17">
        <v>0.60793900983349303</v>
      </c>
      <c r="W639" s="17">
        <v>0.65440573596444696</v>
      </c>
      <c r="X639" s="17">
        <v>0.49663314964401101</v>
      </c>
      <c r="Y639" s="17">
        <v>0.75480848093084496</v>
      </c>
      <c r="Z639" s="17">
        <v>0.67474274199443895</v>
      </c>
      <c r="AA639" s="17">
        <v>0.75551534650593499</v>
      </c>
      <c r="AB639" s="17">
        <v>0.52549596571068002</v>
      </c>
      <c r="AC639" s="17">
        <v>0.28107394534519697</v>
      </c>
      <c r="AD639" s="17">
        <v>0.59228935262694304</v>
      </c>
      <c r="AE639" s="17"/>
      <c r="AF639" s="17">
        <v>0.64014080229624304</v>
      </c>
      <c r="AG639" s="17">
        <v>0.59306073836012396</v>
      </c>
    </row>
    <row r="640" spans="2:33" x14ac:dyDescent="0.5">
      <c r="B640" t="s">
        <v>284</v>
      </c>
      <c r="C640" s="17">
        <v>0.28709146424280602</v>
      </c>
      <c r="D640" s="17">
        <v>0.316004965434872</v>
      </c>
      <c r="E640" s="17">
        <v>0.25458983418884201</v>
      </c>
      <c r="F640" s="17"/>
      <c r="G640" s="17">
        <v>0.43366267716311202</v>
      </c>
      <c r="H640" s="17">
        <v>0.27407000941388798</v>
      </c>
      <c r="I640" s="17">
        <v>0.25817888595692901</v>
      </c>
      <c r="J640" s="17">
        <v>0.312942031375465</v>
      </c>
      <c r="K640" s="17">
        <v>0.29211762049830198</v>
      </c>
      <c r="L640" s="17">
        <v>0.27604248908395601</v>
      </c>
      <c r="M640" s="17"/>
      <c r="N640" s="17">
        <v>0.23612887208060099</v>
      </c>
      <c r="O640" s="17">
        <v>0.49290780164841003</v>
      </c>
      <c r="P640" s="17">
        <v>0</v>
      </c>
      <c r="Q640" s="17">
        <v>0.44841709496200799</v>
      </c>
      <c r="R640" s="17" t="s">
        <v>292</v>
      </c>
      <c r="S640" s="17">
        <v>1</v>
      </c>
      <c r="T640" s="17">
        <v>9.7591608758289206E-2</v>
      </c>
      <c r="U640" s="17">
        <v>0.241996879955963</v>
      </c>
      <c r="V640" s="17">
        <v>0.22942761468471701</v>
      </c>
      <c r="W640" s="17">
        <v>0.28315624047209598</v>
      </c>
      <c r="X640" s="17">
        <v>0.35996006190338398</v>
      </c>
      <c r="Y640" s="17">
        <v>0.186371921921899</v>
      </c>
      <c r="Z640" s="17">
        <v>0.26965553467856401</v>
      </c>
      <c r="AA640" s="17">
        <v>0.24448465349406501</v>
      </c>
      <c r="AB640" s="17">
        <v>0.37689198740879198</v>
      </c>
      <c r="AC640" s="17">
        <v>0.437852109309606</v>
      </c>
      <c r="AD640" s="17">
        <v>0.27317465006405001</v>
      </c>
      <c r="AE640" s="17"/>
      <c r="AF640" s="17">
        <v>0.27651421475405702</v>
      </c>
      <c r="AG640" s="17">
        <v>0.29760240980936697</v>
      </c>
    </row>
    <row r="641" spans="2:33" x14ac:dyDescent="0.5">
      <c r="B641" t="s">
        <v>285</v>
      </c>
      <c r="C641" s="17">
        <v>7.7797765220226398E-2</v>
      </c>
      <c r="D641" s="17">
        <v>9.7912398697532502E-2</v>
      </c>
      <c r="E641" s="17">
        <v>5.5186931215457299E-2</v>
      </c>
      <c r="F641" s="17"/>
      <c r="G641" s="17">
        <v>0.17125815844825101</v>
      </c>
      <c r="H641" s="17">
        <v>7.5284937986903305E-2</v>
      </c>
      <c r="I641" s="17">
        <v>9.1024129416426E-2</v>
      </c>
      <c r="J641" s="17">
        <v>7.5714756078078593E-2</v>
      </c>
      <c r="K641" s="17">
        <v>3.2072149485311403E-2</v>
      </c>
      <c r="L641" s="17">
        <v>0</v>
      </c>
      <c r="M641" s="17"/>
      <c r="N641" s="17">
        <v>0.15152911468091501</v>
      </c>
      <c r="O641" s="17">
        <v>0</v>
      </c>
      <c r="P641" s="17">
        <v>0.50837856110485102</v>
      </c>
      <c r="Q641" s="17">
        <v>5.6381091023077499E-2</v>
      </c>
      <c r="R641" s="17" t="s">
        <v>292</v>
      </c>
      <c r="S641" s="17">
        <v>0</v>
      </c>
      <c r="T641" s="17">
        <v>0.155955887698802</v>
      </c>
      <c r="U641" s="17">
        <v>5.6808602309555499E-2</v>
      </c>
      <c r="V641" s="17">
        <v>0.16263337548178999</v>
      </c>
      <c r="W641" s="17">
        <v>6.2438023563457297E-2</v>
      </c>
      <c r="X641" s="17">
        <v>0.14340678845260499</v>
      </c>
      <c r="Y641" s="17">
        <v>3.3252699835041498E-2</v>
      </c>
      <c r="Z641" s="17">
        <v>2.1038967172507101E-2</v>
      </c>
      <c r="AA641" s="17">
        <v>0</v>
      </c>
      <c r="AB641" s="17">
        <v>9.7612046880527895E-2</v>
      </c>
      <c r="AC641" s="17">
        <v>0.28107394534519697</v>
      </c>
      <c r="AD641" s="17">
        <v>7.4230346153233706E-2</v>
      </c>
      <c r="AE641" s="17"/>
      <c r="AF641" s="17">
        <v>6.7762894874232302E-2</v>
      </c>
      <c r="AG641" s="17">
        <v>8.7769731569932299E-2</v>
      </c>
    </row>
    <row r="642" spans="2:33" x14ac:dyDescent="0.5">
      <c r="B642" t="s">
        <v>286</v>
      </c>
      <c r="C642" s="17">
        <v>5.7841118294370501E-3</v>
      </c>
      <c r="D642" s="17">
        <v>1.09296668061503E-2</v>
      </c>
      <c r="E642" s="17">
        <v>0</v>
      </c>
      <c r="F642" s="17"/>
      <c r="G642" s="17">
        <v>0</v>
      </c>
      <c r="H642" s="17">
        <v>1.42141600402068E-2</v>
      </c>
      <c r="I642" s="17">
        <v>0</v>
      </c>
      <c r="J642" s="17">
        <v>1.0938260980770401E-2</v>
      </c>
      <c r="K642" s="17">
        <v>0</v>
      </c>
      <c r="L642" s="17">
        <v>0</v>
      </c>
      <c r="M642" s="17"/>
      <c r="N642" s="17">
        <v>0</v>
      </c>
      <c r="O642" s="17">
        <v>0</v>
      </c>
      <c r="P642" s="17">
        <v>0</v>
      </c>
      <c r="Q642" s="17">
        <v>0</v>
      </c>
      <c r="R642" s="17" t="s">
        <v>292</v>
      </c>
      <c r="S642" s="17">
        <v>0</v>
      </c>
      <c r="T642" s="17">
        <v>0</v>
      </c>
      <c r="U642" s="17">
        <v>1.15530142652413E-2</v>
      </c>
      <c r="V642" s="17">
        <v>0</v>
      </c>
      <c r="W642" s="17">
        <v>0</v>
      </c>
      <c r="X642" s="17">
        <v>0</v>
      </c>
      <c r="Y642" s="17">
        <v>2.55668973122153E-2</v>
      </c>
      <c r="Z642" s="17">
        <v>0</v>
      </c>
      <c r="AA642" s="17">
        <v>0</v>
      </c>
      <c r="AB642" s="17">
        <v>0</v>
      </c>
      <c r="AC642" s="17">
        <v>0</v>
      </c>
      <c r="AD642" s="17">
        <v>0</v>
      </c>
      <c r="AE642" s="17"/>
      <c r="AF642" s="17">
        <v>4.6978771684742099E-3</v>
      </c>
      <c r="AG642" s="17">
        <v>6.8635373838817904E-3</v>
      </c>
    </row>
    <row r="643" spans="2:33" x14ac:dyDescent="0.5">
      <c r="B643" t="s">
        <v>287</v>
      </c>
      <c r="C643" s="17">
        <v>5.42499479345274E-3</v>
      </c>
      <c r="D643" s="17">
        <v>1.02510786903837E-2</v>
      </c>
      <c r="E643" s="17">
        <v>0</v>
      </c>
      <c r="F643" s="17"/>
      <c r="G643" s="17">
        <v>0</v>
      </c>
      <c r="H643" s="17">
        <v>0</v>
      </c>
      <c r="I643" s="17">
        <v>7.8470236030951501E-3</v>
      </c>
      <c r="J643" s="17">
        <v>8.1308853225579899E-3</v>
      </c>
      <c r="K643" s="17">
        <v>0</v>
      </c>
      <c r="L643" s="17">
        <v>0</v>
      </c>
      <c r="M643" s="17"/>
      <c r="N643" s="17">
        <v>0</v>
      </c>
      <c r="O643" s="17">
        <v>0.17143467612251601</v>
      </c>
      <c r="P643" s="17">
        <v>0</v>
      </c>
      <c r="Q643" s="17">
        <v>0</v>
      </c>
      <c r="R643" s="17" t="s">
        <v>292</v>
      </c>
      <c r="S643" s="17">
        <v>0</v>
      </c>
      <c r="T643" s="17">
        <v>0</v>
      </c>
      <c r="U643" s="17">
        <v>1.26258949512665E-2</v>
      </c>
      <c r="V643" s="17">
        <v>0</v>
      </c>
      <c r="W643" s="17">
        <v>0</v>
      </c>
      <c r="X643" s="17">
        <v>0</v>
      </c>
      <c r="Y643" s="17">
        <v>0</v>
      </c>
      <c r="Z643" s="17">
        <v>0</v>
      </c>
      <c r="AA643" s="17">
        <v>0</v>
      </c>
      <c r="AB643" s="17">
        <v>0</v>
      </c>
      <c r="AC643" s="17">
        <v>0</v>
      </c>
      <c r="AD643" s="17">
        <v>0</v>
      </c>
      <c r="AE643" s="17"/>
      <c r="AF643" s="17">
        <v>1.08842109069925E-2</v>
      </c>
      <c r="AG643" s="17">
        <v>0</v>
      </c>
    </row>
    <row r="644" spans="2:33" x14ac:dyDescent="0.5">
      <c r="B644" t="s">
        <v>169</v>
      </c>
      <c r="C644" s="17">
        <v>7.3749063899203604E-3</v>
      </c>
      <c r="D644" s="17">
        <v>6.95928046556864E-3</v>
      </c>
      <c r="E644" s="17">
        <v>7.8421109648482597E-3</v>
      </c>
      <c r="F644" s="17"/>
      <c r="G644" s="17">
        <v>0</v>
      </c>
      <c r="H644" s="17">
        <v>0</v>
      </c>
      <c r="I644" s="17">
        <v>1.00837995687509E-2</v>
      </c>
      <c r="J644" s="17">
        <v>1.1730734961290601E-2</v>
      </c>
      <c r="K644" s="17">
        <v>0</v>
      </c>
      <c r="L644" s="17">
        <v>0</v>
      </c>
      <c r="M644" s="17"/>
      <c r="N644" s="17">
        <v>0</v>
      </c>
      <c r="O644" s="17">
        <v>0</v>
      </c>
      <c r="P644" s="17">
        <v>0</v>
      </c>
      <c r="Q644" s="17">
        <v>0</v>
      </c>
      <c r="R644" s="17" t="s">
        <v>292</v>
      </c>
      <c r="S644" s="17">
        <v>0</v>
      </c>
      <c r="T644" s="17">
        <v>0</v>
      </c>
      <c r="U644" s="17">
        <v>0</v>
      </c>
      <c r="V644" s="17">
        <v>0</v>
      </c>
      <c r="W644" s="17">
        <v>0</v>
      </c>
      <c r="X644" s="17">
        <v>0</v>
      </c>
      <c r="Y644" s="17">
        <v>0</v>
      </c>
      <c r="Z644" s="17">
        <v>3.4562756154489102E-2</v>
      </c>
      <c r="AA644" s="17">
        <v>0</v>
      </c>
      <c r="AB644" s="17">
        <v>0</v>
      </c>
      <c r="AC644" s="17">
        <v>0</v>
      </c>
      <c r="AD644" s="17">
        <v>6.0305651155774201E-2</v>
      </c>
      <c r="AE644" s="17"/>
      <c r="AF644" s="17">
        <v>0</v>
      </c>
      <c r="AG644" s="17">
        <v>1.47035828766948E-2</v>
      </c>
    </row>
    <row r="645" spans="2:33" x14ac:dyDescent="0.5">
      <c r="B645" t="s">
        <v>288</v>
      </c>
      <c r="C645" s="17">
        <v>0.90361822176696305</v>
      </c>
      <c r="D645" s="17">
        <v>0.87394757534036505</v>
      </c>
      <c r="E645" s="17">
        <v>0.93697095781969497</v>
      </c>
      <c r="F645" s="17"/>
      <c r="G645" s="17">
        <v>0.82874184155174901</v>
      </c>
      <c r="H645" s="17">
        <v>0.91050090197289002</v>
      </c>
      <c r="I645" s="17">
        <v>0.89104504741172796</v>
      </c>
      <c r="J645" s="17">
        <v>0.89348536265730205</v>
      </c>
      <c r="K645" s="17">
        <v>0.96792785051468899</v>
      </c>
      <c r="L645" s="17">
        <v>1</v>
      </c>
      <c r="M645" s="17"/>
      <c r="N645" s="17">
        <v>0.84847088531908399</v>
      </c>
      <c r="O645" s="17">
        <v>0.82856532387748305</v>
      </c>
      <c r="P645" s="17">
        <v>0.49162143889514898</v>
      </c>
      <c r="Q645" s="17">
        <v>0.94361890897692302</v>
      </c>
      <c r="R645" s="17" t="s">
        <v>292</v>
      </c>
      <c r="S645" s="17">
        <v>1</v>
      </c>
      <c r="T645" s="17">
        <v>0.84404411230119802</v>
      </c>
      <c r="U645" s="17">
        <v>0.91901248847393702</v>
      </c>
      <c r="V645" s="17">
        <v>0.83736662451820998</v>
      </c>
      <c r="W645" s="17">
        <v>0.93756197643654304</v>
      </c>
      <c r="X645" s="17">
        <v>0.85659321154739498</v>
      </c>
      <c r="Y645" s="17">
        <v>0.94118040285274296</v>
      </c>
      <c r="Z645" s="17">
        <v>0.94439827667300402</v>
      </c>
      <c r="AA645" s="17">
        <v>1</v>
      </c>
      <c r="AB645" s="17">
        <v>0.90238795311947195</v>
      </c>
      <c r="AC645" s="17">
        <v>0.71892605465480297</v>
      </c>
      <c r="AD645" s="17">
        <v>0.865464002690992</v>
      </c>
      <c r="AE645" s="17"/>
      <c r="AF645" s="17">
        <v>0.91665501705030095</v>
      </c>
      <c r="AG645" s="17">
        <v>0.89066314816949099</v>
      </c>
    </row>
    <row r="646" spans="2:33" x14ac:dyDescent="0.5">
      <c r="B646" t="s">
        <v>289</v>
      </c>
      <c r="C646" s="17">
        <v>1.12091066228898E-2</v>
      </c>
      <c r="D646" s="17">
        <v>2.1180745496533999E-2</v>
      </c>
      <c r="E646" s="17">
        <v>0</v>
      </c>
      <c r="F646" s="17"/>
      <c r="G646" s="17">
        <v>0</v>
      </c>
      <c r="H646" s="17">
        <v>1.42141600402068E-2</v>
      </c>
      <c r="I646" s="17">
        <v>7.8470236030951501E-3</v>
      </c>
      <c r="J646" s="17">
        <v>1.9069146303328299E-2</v>
      </c>
      <c r="K646" s="17">
        <v>0</v>
      </c>
      <c r="L646" s="17">
        <v>0</v>
      </c>
      <c r="M646" s="17"/>
      <c r="N646" s="17">
        <v>0</v>
      </c>
      <c r="O646" s="17">
        <v>0.17143467612251601</v>
      </c>
      <c r="P646" s="17">
        <v>0</v>
      </c>
      <c r="Q646" s="17">
        <v>0</v>
      </c>
      <c r="R646" s="17" t="s">
        <v>292</v>
      </c>
      <c r="S646" s="17">
        <v>0</v>
      </c>
      <c r="T646" s="17">
        <v>0</v>
      </c>
      <c r="U646" s="17">
        <v>2.41789092165078E-2</v>
      </c>
      <c r="V646" s="17">
        <v>0</v>
      </c>
      <c r="W646" s="17">
        <v>0</v>
      </c>
      <c r="X646" s="17">
        <v>0</v>
      </c>
      <c r="Y646" s="17">
        <v>2.55668973122153E-2</v>
      </c>
      <c r="Z646" s="17">
        <v>0</v>
      </c>
      <c r="AA646" s="17">
        <v>0</v>
      </c>
      <c r="AB646" s="17">
        <v>0</v>
      </c>
      <c r="AC646" s="17">
        <v>0</v>
      </c>
      <c r="AD646" s="17">
        <v>0</v>
      </c>
      <c r="AE646" s="17"/>
      <c r="AF646" s="17">
        <v>1.55820880754668E-2</v>
      </c>
      <c r="AG646" s="17">
        <v>6.8635373838817904E-3</v>
      </c>
    </row>
    <row r="647" spans="2:33" x14ac:dyDescent="0.5">
      <c r="B647" t="s">
        <v>100</v>
      </c>
      <c r="C647" s="17">
        <v>0.89240911514407395</v>
      </c>
      <c r="D647" s="17">
        <v>0.85276682984383101</v>
      </c>
      <c r="E647" s="17">
        <v>0.93697095781969497</v>
      </c>
      <c r="F647" s="17"/>
      <c r="G647" s="17">
        <v>0.82874184155174901</v>
      </c>
      <c r="H647" s="17">
        <v>0.89628674193268298</v>
      </c>
      <c r="I647" s="17">
        <v>0.88319802380863299</v>
      </c>
      <c r="J647" s="17">
        <v>0.87441621635397404</v>
      </c>
      <c r="K647" s="17">
        <v>0.96792785051468899</v>
      </c>
      <c r="L647" s="17">
        <v>1</v>
      </c>
      <c r="M647" s="17"/>
      <c r="N647" s="17">
        <v>0.84847088531908399</v>
      </c>
      <c r="O647" s="17">
        <v>0.65713064775496699</v>
      </c>
      <c r="P647" s="17">
        <v>0.49162143889514898</v>
      </c>
      <c r="Q647" s="17">
        <v>0.94361890897692302</v>
      </c>
      <c r="R647" s="17" t="s">
        <v>292</v>
      </c>
      <c r="S647" s="17">
        <v>1</v>
      </c>
      <c r="T647" s="17">
        <v>0.84404411230119802</v>
      </c>
      <c r="U647" s="17">
        <v>0.89483357925742901</v>
      </c>
      <c r="V647" s="17">
        <v>0.83736662451820998</v>
      </c>
      <c r="W647" s="17">
        <v>0.93756197643654304</v>
      </c>
      <c r="X647" s="17">
        <v>0.85659321154739498</v>
      </c>
      <c r="Y647" s="17">
        <v>0.91561350554052801</v>
      </c>
      <c r="Z647" s="17">
        <v>0.94439827667300402</v>
      </c>
      <c r="AA647" s="17">
        <v>1</v>
      </c>
      <c r="AB647" s="17">
        <v>0.90238795311947195</v>
      </c>
      <c r="AC647" s="17">
        <v>0.71892605465480297</v>
      </c>
      <c r="AD647" s="17">
        <v>0.865464002690992</v>
      </c>
      <c r="AE647" s="17"/>
      <c r="AF647" s="17">
        <v>0.90107292897483404</v>
      </c>
      <c r="AG647" s="17">
        <v>0.88379961078560898</v>
      </c>
    </row>
    <row r="648" spans="2:33" x14ac:dyDescent="0.5">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row>
    <row r="649" spans="2:33" x14ac:dyDescent="0.5">
      <c r="B649" s="6" t="s">
        <v>297</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row>
    <row r="650" spans="2:33" x14ac:dyDescent="0.5">
      <c r="B650" s="24" t="s">
        <v>543</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row>
    <row r="651" spans="2:33" x14ac:dyDescent="0.5">
      <c r="B651" t="s">
        <v>283</v>
      </c>
      <c r="C651" s="17">
        <v>0.64060801743882401</v>
      </c>
      <c r="D651" s="17">
        <v>0.59906182195772095</v>
      </c>
      <c r="E651" s="17">
        <v>0.68731004313632105</v>
      </c>
      <c r="F651" s="17"/>
      <c r="G651" s="17">
        <v>0.59444098491199604</v>
      </c>
      <c r="H651" s="17">
        <v>0.68021680471798296</v>
      </c>
      <c r="I651" s="17">
        <v>0.627172509676579</v>
      </c>
      <c r="J651" s="17">
        <v>0.62428089236593498</v>
      </c>
      <c r="K651" s="17">
        <v>0.71090000439976697</v>
      </c>
      <c r="L651" s="17">
        <v>0.54334189949003897</v>
      </c>
      <c r="M651" s="17"/>
      <c r="N651" s="17">
        <v>0.734617983541061</v>
      </c>
      <c r="O651" s="17">
        <v>0.49988036833563099</v>
      </c>
      <c r="P651" s="17">
        <v>0.49162143889514898</v>
      </c>
      <c r="Q651" s="17">
        <v>0.59682588484860699</v>
      </c>
      <c r="R651" s="17" t="s">
        <v>292</v>
      </c>
      <c r="S651" s="17">
        <v>1</v>
      </c>
      <c r="T651" s="17">
        <v>0.74645250354290904</v>
      </c>
      <c r="U651" s="17">
        <v>0.71485031919373399</v>
      </c>
      <c r="V651" s="17">
        <v>0.60793900983349303</v>
      </c>
      <c r="W651" s="17">
        <v>0.71642472361301401</v>
      </c>
      <c r="X651" s="17">
        <v>0.77575157568302</v>
      </c>
      <c r="Y651" s="17">
        <v>0.70247032844590196</v>
      </c>
      <c r="Z651" s="17">
        <v>0.66761112337714701</v>
      </c>
      <c r="AA651" s="17">
        <v>0.33639733079181999</v>
      </c>
      <c r="AB651" s="17">
        <v>0.58616495270718005</v>
      </c>
      <c r="AC651" s="17">
        <v>0</v>
      </c>
      <c r="AD651" s="17">
        <v>0.49474393840939801</v>
      </c>
      <c r="AE651" s="17"/>
      <c r="AF651" s="17">
        <v>0.64989180376730904</v>
      </c>
      <c r="AG651" s="17">
        <v>0.63138242690566104</v>
      </c>
    </row>
    <row r="652" spans="2:33" x14ac:dyDescent="0.5">
      <c r="B652" t="s">
        <v>284</v>
      </c>
      <c r="C652" s="17">
        <v>0.249292772901197</v>
      </c>
      <c r="D652" s="17">
        <v>0.26731344270240298</v>
      </c>
      <c r="E652" s="17">
        <v>0.22903576081148999</v>
      </c>
      <c r="F652" s="17"/>
      <c r="G652" s="17">
        <v>0.346423727392078</v>
      </c>
      <c r="H652" s="17">
        <v>0.17287808230895799</v>
      </c>
      <c r="I652" s="17">
        <v>0.23513081218479201</v>
      </c>
      <c r="J652" s="17">
        <v>0.26811484808054997</v>
      </c>
      <c r="K652" s="17">
        <v>0.28909999560023297</v>
      </c>
      <c r="L652" s="17">
        <v>0.45665810050996097</v>
      </c>
      <c r="M652" s="17"/>
      <c r="N652" s="17">
        <v>7.2248801937092003E-2</v>
      </c>
      <c r="O652" s="17">
        <v>0.50011963166436801</v>
      </c>
      <c r="P652" s="17">
        <v>0</v>
      </c>
      <c r="Q652" s="17">
        <v>0.40317411515139301</v>
      </c>
      <c r="R652" s="17" t="s">
        <v>292</v>
      </c>
      <c r="S652" s="17">
        <v>0</v>
      </c>
      <c r="T652" s="17">
        <v>9.7591608758289206E-2</v>
      </c>
      <c r="U652" s="17">
        <v>0.20117965304836199</v>
      </c>
      <c r="V652" s="17">
        <v>0.23830272268279101</v>
      </c>
      <c r="W652" s="17">
        <v>0.221137252823529</v>
      </c>
      <c r="X652" s="17">
        <v>0.22424842431698</v>
      </c>
      <c r="Y652" s="17">
        <v>0.24527310916730999</v>
      </c>
      <c r="Z652" s="17">
        <v>0.188531047239652</v>
      </c>
      <c r="AA652" s="17">
        <v>0.46195270625222701</v>
      </c>
      <c r="AB652" s="17">
        <v>0.23759406131313901</v>
      </c>
      <c r="AC652" s="17">
        <v>1</v>
      </c>
      <c r="AD652" s="17">
        <v>0.33522093950135801</v>
      </c>
      <c r="AE652" s="17"/>
      <c r="AF652" s="17">
        <v>0.24321431041404401</v>
      </c>
      <c r="AG652" s="17">
        <v>0.25533313229697502</v>
      </c>
    </row>
    <row r="653" spans="2:33" x14ac:dyDescent="0.5">
      <c r="B653" t="s">
        <v>285</v>
      </c>
      <c r="C653" s="17">
        <v>6.7886902765274704E-2</v>
      </c>
      <c r="D653" s="17">
        <v>8.6808795149234202E-2</v>
      </c>
      <c r="E653" s="17">
        <v>4.6616827512224998E-2</v>
      </c>
      <c r="F653" s="17"/>
      <c r="G653" s="17">
        <v>0</v>
      </c>
      <c r="H653" s="17">
        <v>0.10889536307644</v>
      </c>
      <c r="I653" s="17">
        <v>8.1393448698975093E-2</v>
      </c>
      <c r="J653" s="17">
        <v>6.4248156042898796E-2</v>
      </c>
      <c r="K653" s="17">
        <v>0</v>
      </c>
      <c r="L653" s="17">
        <v>0</v>
      </c>
      <c r="M653" s="17"/>
      <c r="N653" s="17">
        <v>0.12843498632044001</v>
      </c>
      <c r="O653" s="17">
        <v>0</v>
      </c>
      <c r="P653" s="17">
        <v>0.50837856110485102</v>
      </c>
      <c r="Q653" s="17">
        <v>0</v>
      </c>
      <c r="R653" s="17" t="s">
        <v>292</v>
      </c>
      <c r="S653" s="17">
        <v>0</v>
      </c>
      <c r="T653" s="17">
        <v>0.155955887698802</v>
      </c>
      <c r="U653" s="17">
        <v>4.6610758664288897E-2</v>
      </c>
      <c r="V653" s="17">
        <v>0.10341752422299</v>
      </c>
      <c r="W653" s="17">
        <v>6.2438023563457297E-2</v>
      </c>
      <c r="X653" s="17">
        <v>0</v>
      </c>
      <c r="Y653" s="17">
        <v>2.55668973122153E-2</v>
      </c>
      <c r="Z653" s="17">
        <v>7.4732317074223106E-2</v>
      </c>
      <c r="AA653" s="17">
        <v>0</v>
      </c>
      <c r="AB653" s="17">
        <v>0.12763018718595601</v>
      </c>
      <c r="AC653" s="17">
        <v>0</v>
      </c>
      <c r="AD653" s="17">
        <v>7.1992354365774294E-2</v>
      </c>
      <c r="AE653" s="17"/>
      <c r="AF653" s="17">
        <v>7.6155911653338001E-2</v>
      </c>
      <c r="AG653" s="17">
        <v>5.9669728498533497E-2</v>
      </c>
    </row>
    <row r="654" spans="2:33" x14ac:dyDescent="0.5">
      <c r="B654" t="s">
        <v>286</v>
      </c>
      <c r="C654" s="17">
        <v>1.49398844317632E-2</v>
      </c>
      <c r="D654" s="17">
        <v>2.8230429109365199E-2</v>
      </c>
      <c r="E654" s="17">
        <v>0</v>
      </c>
      <c r="F654" s="17"/>
      <c r="G654" s="17">
        <v>0</v>
      </c>
      <c r="H654" s="17">
        <v>3.8009749896619198E-2</v>
      </c>
      <c r="I654" s="17">
        <v>1.3624268292168101E-2</v>
      </c>
      <c r="J654" s="17">
        <v>1.17637482654775E-2</v>
      </c>
      <c r="K654" s="17">
        <v>0</v>
      </c>
      <c r="L654" s="17">
        <v>0</v>
      </c>
      <c r="M654" s="17"/>
      <c r="N654" s="17">
        <v>0</v>
      </c>
      <c r="O654" s="17">
        <v>0</v>
      </c>
      <c r="P654" s="17">
        <v>0</v>
      </c>
      <c r="Q654" s="17">
        <v>0</v>
      </c>
      <c r="R654" s="17" t="s">
        <v>292</v>
      </c>
      <c r="S654" s="17">
        <v>0</v>
      </c>
      <c r="T654" s="17">
        <v>0</v>
      </c>
      <c r="U654" s="17">
        <v>2.4733374142348899E-2</v>
      </c>
      <c r="V654" s="17">
        <v>0</v>
      </c>
      <c r="W654" s="17">
        <v>0</v>
      </c>
      <c r="X654" s="17">
        <v>0</v>
      </c>
      <c r="Y654" s="17">
        <v>0</v>
      </c>
      <c r="Z654" s="17">
        <v>0</v>
      </c>
      <c r="AA654" s="17">
        <v>0.201649962955952</v>
      </c>
      <c r="AB654" s="17">
        <v>2.2312923608513901E-2</v>
      </c>
      <c r="AC654" s="17">
        <v>0</v>
      </c>
      <c r="AD654" s="17">
        <v>3.7737116567695898E-2</v>
      </c>
      <c r="AE654" s="17"/>
      <c r="AF654" s="17">
        <v>2.2109405608207799E-2</v>
      </c>
      <c r="AG654" s="17">
        <v>7.8153056928310094E-3</v>
      </c>
    </row>
    <row r="655" spans="2:33" x14ac:dyDescent="0.5">
      <c r="B655" t="s">
        <v>287</v>
      </c>
      <c r="C655" s="17">
        <v>1.52774999671833E-2</v>
      </c>
      <c r="D655" s="17">
        <v>1.1626230615707899E-2</v>
      </c>
      <c r="E655" s="17">
        <v>1.9381887218686399E-2</v>
      </c>
      <c r="F655" s="17"/>
      <c r="G655" s="17">
        <v>5.9135287695926401E-2</v>
      </c>
      <c r="H655" s="17">
        <v>0</v>
      </c>
      <c r="I655" s="17">
        <v>1.9945654668522501E-2</v>
      </c>
      <c r="J655" s="17">
        <v>1.9861620283848601E-2</v>
      </c>
      <c r="K655" s="17">
        <v>0</v>
      </c>
      <c r="L655" s="17">
        <v>0</v>
      </c>
      <c r="M655" s="17"/>
      <c r="N655" s="17">
        <v>6.4698228201406902E-2</v>
      </c>
      <c r="O655" s="17">
        <v>0</v>
      </c>
      <c r="P655" s="17">
        <v>0</v>
      </c>
      <c r="Q655" s="17">
        <v>0</v>
      </c>
      <c r="R655" s="17" t="s">
        <v>292</v>
      </c>
      <c r="S655" s="17">
        <v>0</v>
      </c>
      <c r="T655" s="17">
        <v>0</v>
      </c>
      <c r="U655" s="17">
        <v>1.26258949512665E-2</v>
      </c>
      <c r="V655" s="17">
        <v>5.03407432607266E-2</v>
      </c>
      <c r="W655" s="17">
        <v>0</v>
      </c>
      <c r="X655" s="17">
        <v>0</v>
      </c>
      <c r="Y655" s="17">
        <v>2.6689665074573599E-2</v>
      </c>
      <c r="Z655" s="17">
        <v>3.4562756154489102E-2</v>
      </c>
      <c r="AA655" s="17">
        <v>0</v>
      </c>
      <c r="AB655" s="17">
        <v>0</v>
      </c>
      <c r="AC655" s="17">
        <v>0</v>
      </c>
      <c r="AD655" s="17">
        <v>0</v>
      </c>
      <c r="AE655" s="17"/>
      <c r="AF655" s="17">
        <v>8.6285685571008495E-3</v>
      </c>
      <c r="AG655" s="17">
        <v>2.18847522780528E-2</v>
      </c>
    </row>
    <row r="656" spans="2:33" x14ac:dyDescent="0.5">
      <c r="B656" t="s">
        <v>169</v>
      </c>
      <c r="C656" s="17">
        <v>1.19949224957579E-2</v>
      </c>
      <c r="D656" s="17">
        <v>6.95928046556864E-3</v>
      </c>
      <c r="E656" s="17">
        <v>1.7655481321276999E-2</v>
      </c>
      <c r="F656" s="17"/>
      <c r="G656" s="17">
        <v>0</v>
      </c>
      <c r="H656" s="17">
        <v>0</v>
      </c>
      <c r="I656" s="17">
        <v>2.2733306478963398E-2</v>
      </c>
      <c r="J656" s="17">
        <v>1.1730734961290601E-2</v>
      </c>
      <c r="K656" s="17">
        <v>0</v>
      </c>
      <c r="L656" s="17">
        <v>0</v>
      </c>
      <c r="M656" s="17"/>
      <c r="N656" s="17">
        <v>0</v>
      </c>
      <c r="O656" s="17">
        <v>0</v>
      </c>
      <c r="P656" s="17">
        <v>0</v>
      </c>
      <c r="Q656" s="17">
        <v>0</v>
      </c>
      <c r="R656" s="17" t="s">
        <v>292</v>
      </c>
      <c r="S656" s="17">
        <v>0</v>
      </c>
      <c r="T656" s="17">
        <v>0</v>
      </c>
      <c r="U656" s="17">
        <v>0</v>
      </c>
      <c r="V656" s="17">
        <v>0</v>
      </c>
      <c r="W656" s="17">
        <v>0</v>
      </c>
      <c r="X656" s="17">
        <v>0</v>
      </c>
      <c r="Y656" s="17">
        <v>0</v>
      </c>
      <c r="Z656" s="17">
        <v>3.4562756154489102E-2</v>
      </c>
      <c r="AA656" s="17">
        <v>0</v>
      </c>
      <c r="AB656" s="17">
        <v>2.6297875185210599E-2</v>
      </c>
      <c r="AC656" s="17">
        <v>0</v>
      </c>
      <c r="AD656" s="17">
        <v>6.0305651155774201E-2</v>
      </c>
      <c r="AE656" s="17"/>
      <c r="AF656" s="17">
        <v>0</v>
      </c>
      <c r="AG656" s="17">
        <v>2.3914654327946198E-2</v>
      </c>
    </row>
    <row r="657" spans="2:33" x14ac:dyDescent="0.5">
      <c r="B657" t="s">
        <v>288</v>
      </c>
      <c r="C657" s="17">
        <v>0.88990079034002101</v>
      </c>
      <c r="D657" s="17">
        <v>0.86637526466012404</v>
      </c>
      <c r="E657" s="17">
        <v>0.91634580394781195</v>
      </c>
      <c r="F657" s="17"/>
      <c r="G657" s="17">
        <v>0.94086471230407398</v>
      </c>
      <c r="H657" s="17">
        <v>0.85309488702694103</v>
      </c>
      <c r="I657" s="17">
        <v>0.86230332186137104</v>
      </c>
      <c r="J657" s="17">
        <v>0.89239574044648495</v>
      </c>
      <c r="K657" s="17">
        <v>1</v>
      </c>
      <c r="L657" s="17">
        <v>1</v>
      </c>
      <c r="M657" s="17"/>
      <c r="N657" s="17">
        <v>0.80686678547815305</v>
      </c>
      <c r="O657" s="17">
        <v>1</v>
      </c>
      <c r="P657" s="17">
        <v>0.49162143889514898</v>
      </c>
      <c r="Q657" s="17">
        <v>1</v>
      </c>
      <c r="R657" s="17" t="s">
        <v>292</v>
      </c>
      <c r="S657" s="17">
        <v>1</v>
      </c>
      <c r="T657" s="17">
        <v>0.84404411230119802</v>
      </c>
      <c r="U657" s="17">
        <v>0.91602997224209604</v>
      </c>
      <c r="V657" s="17">
        <v>0.84624173251628398</v>
      </c>
      <c r="W657" s="17">
        <v>0.93756197643654304</v>
      </c>
      <c r="X657" s="17">
        <v>1</v>
      </c>
      <c r="Y657" s="17">
        <v>0.947743437613211</v>
      </c>
      <c r="Z657" s="17">
        <v>0.85614217061679898</v>
      </c>
      <c r="AA657" s="17">
        <v>0.79835003704404806</v>
      </c>
      <c r="AB657" s="17">
        <v>0.82375901402031904</v>
      </c>
      <c r="AC657" s="17">
        <v>1</v>
      </c>
      <c r="AD657" s="17">
        <v>0.82996487791075602</v>
      </c>
      <c r="AE657" s="17"/>
      <c r="AF657" s="17">
        <v>0.89310611418135299</v>
      </c>
      <c r="AG657" s="17">
        <v>0.886715559202637</v>
      </c>
    </row>
    <row r="658" spans="2:33" x14ac:dyDescent="0.5">
      <c r="B658" t="s">
        <v>289</v>
      </c>
      <c r="C658" s="17">
        <v>3.0217384398946501E-2</v>
      </c>
      <c r="D658" s="17">
        <v>3.9856659725072997E-2</v>
      </c>
      <c r="E658" s="17">
        <v>1.9381887218686399E-2</v>
      </c>
      <c r="F658" s="17"/>
      <c r="G658" s="17">
        <v>5.9135287695926401E-2</v>
      </c>
      <c r="H658" s="17">
        <v>3.8009749896619198E-2</v>
      </c>
      <c r="I658" s="17">
        <v>3.3569922960690599E-2</v>
      </c>
      <c r="J658" s="17">
        <v>3.1625368549326099E-2</v>
      </c>
      <c r="K658" s="17">
        <v>0</v>
      </c>
      <c r="L658" s="17">
        <v>0</v>
      </c>
      <c r="M658" s="17"/>
      <c r="N658" s="17">
        <v>6.4698228201406902E-2</v>
      </c>
      <c r="O658" s="17">
        <v>0</v>
      </c>
      <c r="P658" s="17">
        <v>0</v>
      </c>
      <c r="Q658" s="17">
        <v>0</v>
      </c>
      <c r="R658" s="17" t="s">
        <v>292</v>
      </c>
      <c r="S658" s="17">
        <v>0</v>
      </c>
      <c r="T658" s="17">
        <v>0</v>
      </c>
      <c r="U658" s="17">
        <v>3.7359269093615401E-2</v>
      </c>
      <c r="V658" s="17">
        <v>5.03407432607266E-2</v>
      </c>
      <c r="W658" s="17">
        <v>0</v>
      </c>
      <c r="X658" s="17">
        <v>0</v>
      </c>
      <c r="Y658" s="17">
        <v>2.6689665074573599E-2</v>
      </c>
      <c r="Z658" s="17">
        <v>3.4562756154489102E-2</v>
      </c>
      <c r="AA658" s="17">
        <v>0.201649962955952</v>
      </c>
      <c r="AB658" s="17">
        <v>2.2312923608513901E-2</v>
      </c>
      <c r="AC658" s="17">
        <v>0</v>
      </c>
      <c r="AD658" s="17">
        <v>3.7737116567695898E-2</v>
      </c>
      <c r="AE658" s="17"/>
      <c r="AF658" s="17">
        <v>3.0737974165308699E-2</v>
      </c>
      <c r="AG658" s="17">
        <v>2.9700057970883799E-2</v>
      </c>
    </row>
    <row r="659" spans="2:33" x14ac:dyDescent="0.5">
      <c r="B659" t="s">
        <v>100</v>
      </c>
      <c r="C659" s="17">
        <v>0.85968340594107495</v>
      </c>
      <c r="D659" s="17">
        <v>0.82651860493505103</v>
      </c>
      <c r="E659" s="17">
        <v>0.89696391672912501</v>
      </c>
      <c r="F659" s="17"/>
      <c r="G659" s="17">
        <v>0.88172942460814696</v>
      </c>
      <c r="H659" s="17">
        <v>0.81508513713032205</v>
      </c>
      <c r="I659" s="17">
        <v>0.82873339890067999</v>
      </c>
      <c r="J659" s="17">
        <v>0.86077037189715799</v>
      </c>
      <c r="K659" s="17">
        <v>1</v>
      </c>
      <c r="L659" s="17">
        <v>1</v>
      </c>
      <c r="M659" s="17"/>
      <c r="N659" s="17">
        <v>0.74216855727674602</v>
      </c>
      <c r="O659" s="17">
        <v>1</v>
      </c>
      <c r="P659" s="17">
        <v>0.49162143889514898</v>
      </c>
      <c r="Q659" s="17">
        <v>1</v>
      </c>
      <c r="R659" s="17" t="s">
        <v>292</v>
      </c>
      <c r="S659" s="17">
        <v>1</v>
      </c>
      <c r="T659" s="17">
        <v>0.84404411230119802</v>
      </c>
      <c r="U659" s="17">
        <v>0.87867070314847995</v>
      </c>
      <c r="V659" s="17">
        <v>0.79590098925555697</v>
      </c>
      <c r="W659" s="17">
        <v>0.93756197643654304</v>
      </c>
      <c r="X659" s="17">
        <v>1</v>
      </c>
      <c r="Y659" s="17">
        <v>0.92105377253863796</v>
      </c>
      <c r="Z659" s="17">
        <v>0.82157941446230998</v>
      </c>
      <c r="AA659" s="17">
        <v>0.596700074088096</v>
      </c>
      <c r="AB659" s="17">
        <v>0.80144609041180503</v>
      </c>
      <c r="AC659" s="17">
        <v>1</v>
      </c>
      <c r="AD659" s="17">
        <v>0.79222776134306006</v>
      </c>
      <c r="AE659" s="17"/>
      <c r="AF659" s="17">
        <v>0.862368140016045</v>
      </c>
      <c r="AG659" s="17">
        <v>0.85701550123175296</v>
      </c>
    </row>
    <row r="660" spans="2:33" x14ac:dyDescent="0.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row>
    <row r="661" spans="2:33" x14ac:dyDescent="0.5">
      <c r="B661" s="6" t="s">
        <v>298</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row>
    <row r="662" spans="2:33" x14ac:dyDescent="0.5">
      <c r="B662" s="24" t="s">
        <v>543</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row>
    <row r="663" spans="2:33" x14ac:dyDescent="0.5">
      <c r="B663" t="s">
        <v>283</v>
      </c>
      <c r="C663" s="17">
        <v>0.56800061486519404</v>
      </c>
      <c r="D663" s="17">
        <v>0.49550243064340399</v>
      </c>
      <c r="E663" s="17">
        <v>0.64949573188711296</v>
      </c>
      <c r="F663" s="17"/>
      <c r="G663" s="17">
        <v>0.38692943929192197</v>
      </c>
      <c r="H663" s="17">
        <v>0.66011889367091603</v>
      </c>
      <c r="I663" s="17">
        <v>0.56309800680981803</v>
      </c>
      <c r="J663" s="17">
        <v>0.53004688414341505</v>
      </c>
      <c r="K663" s="17">
        <v>0.56572873029131199</v>
      </c>
      <c r="L663" s="17">
        <v>0.74231378119459102</v>
      </c>
      <c r="M663" s="17"/>
      <c r="N663" s="17">
        <v>0.62930126998958003</v>
      </c>
      <c r="O663" s="17">
        <v>0.33565752222907402</v>
      </c>
      <c r="P663" s="17">
        <v>0.49162143889514898</v>
      </c>
      <c r="Q663" s="17">
        <v>0.47920264716207001</v>
      </c>
      <c r="R663" s="17" t="s">
        <v>292</v>
      </c>
      <c r="S663" s="17">
        <v>1</v>
      </c>
      <c r="T663" s="17">
        <v>0.69322882664472396</v>
      </c>
      <c r="U663" s="17">
        <v>0.580314538324187</v>
      </c>
      <c r="V663" s="17">
        <v>0.48125671059135</v>
      </c>
      <c r="W663" s="17">
        <v>0.59347628409858799</v>
      </c>
      <c r="X663" s="17">
        <v>0.72505181009436703</v>
      </c>
      <c r="Y663" s="17">
        <v>0.62051906880055896</v>
      </c>
      <c r="Z663" s="17">
        <v>0.62497686132887298</v>
      </c>
      <c r="AA663" s="17">
        <v>0.580881984285885</v>
      </c>
      <c r="AB663" s="17">
        <v>0.50137243041981105</v>
      </c>
      <c r="AC663" s="17">
        <v>0.437852109309606</v>
      </c>
      <c r="AD663" s="17">
        <v>0.4814939248656</v>
      </c>
      <c r="AE663" s="17"/>
      <c r="AF663" s="17">
        <v>0.57163503867230303</v>
      </c>
      <c r="AG663" s="17">
        <v>0.56438897359276596</v>
      </c>
    </row>
    <row r="664" spans="2:33" x14ac:dyDescent="0.5">
      <c r="B664" t="s">
        <v>284</v>
      </c>
      <c r="C664" s="17">
        <v>0.28262901972872201</v>
      </c>
      <c r="D664" s="17">
        <v>0.33014506601663302</v>
      </c>
      <c r="E664" s="17">
        <v>0.22921629230363599</v>
      </c>
      <c r="F664" s="17"/>
      <c r="G664" s="17">
        <v>0.44859517500420698</v>
      </c>
      <c r="H664" s="17">
        <v>0.16861100305433099</v>
      </c>
      <c r="I664" s="17">
        <v>0.27005715898675597</v>
      </c>
      <c r="J664" s="17">
        <v>0.30628984494741501</v>
      </c>
      <c r="K664" s="17">
        <v>0.39644051280674703</v>
      </c>
      <c r="L664" s="17">
        <v>0.25768621880540898</v>
      </c>
      <c r="M664" s="17"/>
      <c r="N664" s="17">
        <v>0.24226374368997999</v>
      </c>
      <c r="O664" s="17">
        <v>0.49290780164841003</v>
      </c>
      <c r="P664" s="17">
        <v>0</v>
      </c>
      <c r="Q664" s="17">
        <v>0.34723136057809501</v>
      </c>
      <c r="R664" s="17" t="s">
        <v>292</v>
      </c>
      <c r="S664" s="17">
        <v>0</v>
      </c>
      <c r="T664" s="17">
        <v>0.30677117335527598</v>
      </c>
      <c r="U664" s="17">
        <v>0.27149525014110298</v>
      </c>
      <c r="V664" s="17">
        <v>0.36498502192493298</v>
      </c>
      <c r="W664" s="17">
        <v>0.25285082893344502</v>
      </c>
      <c r="X664" s="17">
        <v>0.27494818990563302</v>
      </c>
      <c r="Y664" s="17">
        <v>0.31098249443843301</v>
      </c>
      <c r="Z664" s="17">
        <v>0.30471954037369697</v>
      </c>
      <c r="AA664" s="17">
        <v>0.419118015714115</v>
      </c>
      <c r="AB664" s="17">
        <v>0.24870199246956901</v>
      </c>
      <c r="AC664" s="17">
        <v>0.28107394534519697</v>
      </c>
      <c r="AD664" s="17">
        <v>0.22486674349618899</v>
      </c>
      <c r="AE664" s="17"/>
      <c r="AF664" s="17">
        <v>0.29158860665234498</v>
      </c>
      <c r="AG664" s="17">
        <v>0.27372559634315802</v>
      </c>
    </row>
    <row r="665" spans="2:33" x14ac:dyDescent="0.5">
      <c r="B665" t="s">
        <v>285</v>
      </c>
      <c r="C665" s="17">
        <v>0.115701368840031</v>
      </c>
      <c r="D665" s="17">
        <v>0.137900946384788</v>
      </c>
      <c r="E665" s="17">
        <v>9.0746851850854501E-2</v>
      </c>
      <c r="F665" s="17"/>
      <c r="G665" s="17">
        <v>0.105340098007945</v>
      </c>
      <c r="H665" s="17">
        <v>0.157055943234547</v>
      </c>
      <c r="I665" s="17">
        <v>0.13365843496153501</v>
      </c>
      <c r="J665" s="17">
        <v>0.120453516865294</v>
      </c>
      <c r="K665" s="17">
        <v>0</v>
      </c>
      <c r="L665" s="17">
        <v>0</v>
      </c>
      <c r="M665" s="17"/>
      <c r="N665" s="17">
        <v>0.12843498632044001</v>
      </c>
      <c r="O665" s="17">
        <v>0.17143467612251601</v>
      </c>
      <c r="P665" s="17">
        <v>0.50837856110485102</v>
      </c>
      <c r="Q665" s="17">
        <v>0.17356599225983499</v>
      </c>
      <c r="R665" s="17" t="s">
        <v>292</v>
      </c>
      <c r="S665" s="17">
        <v>0</v>
      </c>
      <c r="T665" s="17">
        <v>0</v>
      </c>
      <c r="U665" s="17">
        <v>0.124011302318202</v>
      </c>
      <c r="V665" s="17">
        <v>0.10341752422299</v>
      </c>
      <c r="W665" s="17">
        <v>9.3861475608392794E-2</v>
      </c>
      <c r="X665" s="17">
        <v>0</v>
      </c>
      <c r="Y665" s="17">
        <v>6.8498436761008502E-2</v>
      </c>
      <c r="Z665" s="17">
        <v>0</v>
      </c>
      <c r="AA665" s="17">
        <v>0</v>
      </c>
      <c r="AB665" s="17">
        <v>0.19901087776975901</v>
      </c>
      <c r="AC665" s="17">
        <v>0.28107394534519697</v>
      </c>
      <c r="AD665" s="17">
        <v>0.17003512208924401</v>
      </c>
      <c r="AE665" s="17"/>
      <c r="AF665" s="17">
        <v>0.117383669032844</v>
      </c>
      <c r="AG665" s="17">
        <v>0.114029614214968</v>
      </c>
    </row>
    <row r="666" spans="2:33" x14ac:dyDescent="0.5">
      <c r="B666" t="s">
        <v>286</v>
      </c>
      <c r="C666" s="17">
        <v>9.1829500725436105E-3</v>
      </c>
      <c r="D666" s="17">
        <v>1.73521168936638E-2</v>
      </c>
      <c r="E666" s="17">
        <v>0</v>
      </c>
      <c r="F666" s="17"/>
      <c r="G666" s="17">
        <v>0</v>
      </c>
      <c r="H666" s="17">
        <v>1.42141600402068E-2</v>
      </c>
      <c r="I666" s="17">
        <v>1.04530927629267E-2</v>
      </c>
      <c r="J666" s="17">
        <v>9.6070245125781904E-3</v>
      </c>
      <c r="K666" s="17">
        <v>0</v>
      </c>
      <c r="L666" s="17">
        <v>0</v>
      </c>
      <c r="M666" s="17"/>
      <c r="N666" s="17">
        <v>0</v>
      </c>
      <c r="O666" s="17">
        <v>0</v>
      </c>
      <c r="P666" s="17">
        <v>0</v>
      </c>
      <c r="Q666" s="17">
        <v>0</v>
      </c>
      <c r="R666" s="17" t="s">
        <v>292</v>
      </c>
      <c r="S666" s="17">
        <v>0</v>
      </c>
      <c r="T666" s="17">
        <v>0</v>
      </c>
      <c r="U666" s="17">
        <v>1.15530142652413E-2</v>
      </c>
      <c r="V666" s="17">
        <v>0</v>
      </c>
      <c r="W666" s="17">
        <v>5.9811411359574601E-2</v>
      </c>
      <c r="X666" s="17">
        <v>0</v>
      </c>
      <c r="Y666" s="17">
        <v>0</v>
      </c>
      <c r="Z666" s="17">
        <v>3.5740842142940897E-2</v>
      </c>
      <c r="AA666" s="17">
        <v>0</v>
      </c>
      <c r="AB666" s="17">
        <v>0</v>
      </c>
      <c r="AC666" s="17">
        <v>0</v>
      </c>
      <c r="AD666" s="17">
        <v>0</v>
      </c>
      <c r="AE666" s="17"/>
      <c r="AF666" s="17">
        <v>1.0764117085406699E-2</v>
      </c>
      <c r="AG666" s="17">
        <v>7.6116946699434102E-3</v>
      </c>
    </row>
    <row r="667" spans="2:33" x14ac:dyDescent="0.5">
      <c r="B667" t="s">
        <v>287</v>
      </c>
      <c r="C667" s="17">
        <v>4.3007196293071799E-3</v>
      </c>
      <c r="D667" s="17">
        <v>4.8354972221534304E-3</v>
      </c>
      <c r="E667" s="17">
        <v>3.6995768148005699E-3</v>
      </c>
      <c r="F667" s="17"/>
      <c r="G667" s="17">
        <v>5.9135287695926401E-2</v>
      </c>
      <c r="H667" s="17">
        <v>0</v>
      </c>
      <c r="I667" s="17">
        <v>0</v>
      </c>
      <c r="J667" s="17">
        <v>8.1308853225579899E-3</v>
      </c>
      <c r="K667" s="17">
        <v>0</v>
      </c>
      <c r="L667" s="17">
        <v>0</v>
      </c>
      <c r="M667" s="17"/>
      <c r="N667" s="17">
        <v>0</v>
      </c>
      <c r="O667" s="17">
        <v>0</v>
      </c>
      <c r="P667" s="17">
        <v>0</v>
      </c>
      <c r="Q667" s="17">
        <v>0</v>
      </c>
      <c r="R667" s="17" t="s">
        <v>292</v>
      </c>
      <c r="S667" s="17">
        <v>0</v>
      </c>
      <c r="T667" s="17">
        <v>0</v>
      </c>
      <c r="U667" s="17">
        <v>1.26258949512665E-2</v>
      </c>
      <c r="V667" s="17">
        <v>5.03407432607266E-2</v>
      </c>
      <c r="W667" s="17">
        <v>0</v>
      </c>
      <c r="X667" s="17">
        <v>0</v>
      </c>
      <c r="Y667" s="17">
        <v>0</v>
      </c>
      <c r="Z667" s="17">
        <v>0</v>
      </c>
      <c r="AA667" s="17">
        <v>0</v>
      </c>
      <c r="AB667" s="17">
        <v>0</v>
      </c>
      <c r="AC667" s="17">
        <v>0</v>
      </c>
      <c r="AD667" s="17">
        <v>0</v>
      </c>
      <c r="AE667" s="17"/>
      <c r="AF667" s="17">
        <v>8.6285685571008495E-3</v>
      </c>
      <c r="AG667" s="17">
        <v>0</v>
      </c>
    </row>
    <row r="668" spans="2:33" x14ac:dyDescent="0.5">
      <c r="B668" t="s">
        <v>169</v>
      </c>
      <c r="C668" s="17">
        <v>2.0185326864201301E-2</v>
      </c>
      <c r="D668" s="17">
        <v>1.4263942839357301E-2</v>
      </c>
      <c r="E668" s="17">
        <v>2.6841547143596201E-2</v>
      </c>
      <c r="F668" s="17"/>
      <c r="G668" s="17">
        <v>0</v>
      </c>
      <c r="H668" s="17">
        <v>0</v>
      </c>
      <c r="I668" s="17">
        <v>2.2733306478963398E-2</v>
      </c>
      <c r="J668" s="17">
        <v>2.5471844208739498E-2</v>
      </c>
      <c r="K668" s="17">
        <v>3.7830756901940502E-2</v>
      </c>
      <c r="L668" s="17">
        <v>0</v>
      </c>
      <c r="M668" s="17"/>
      <c r="N668" s="17">
        <v>0</v>
      </c>
      <c r="O668" s="17">
        <v>0</v>
      </c>
      <c r="P668" s="17">
        <v>0</v>
      </c>
      <c r="Q668" s="17">
        <v>0</v>
      </c>
      <c r="R668" s="17" t="s">
        <v>292</v>
      </c>
      <c r="S668" s="17">
        <v>0</v>
      </c>
      <c r="T668" s="17">
        <v>0</v>
      </c>
      <c r="U668" s="17">
        <v>0</v>
      </c>
      <c r="V668" s="17">
        <v>0</v>
      </c>
      <c r="W668" s="17">
        <v>0</v>
      </c>
      <c r="X668" s="17">
        <v>0</v>
      </c>
      <c r="Y668" s="17">
        <v>0</v>
      </c>
      <c r="Z668" s="17">
        <v>3.4562756154489102E-2</v>
      </c>
      <c r="AA668" s="17">
        <v>0</v>
      </c>
      <c r="AB668" s="17">
        <v>5.0914699340861097E-2</v>
      </c>
      <c r="AC668" s="17">
        <v>0</v>
      </c>
      <c r="AD668" s="17">
        <v>0.123604209548967</v>
      </c>
      <c r="AE668" s="17"/>
      <c r="AF668" s="17">
        <v>0</v>
      </c>
      <c r="AG668" s="17">
        <v>4.0244121179165697E-2</v>
      </c>
    </row>
    <row r="669" spans="2:33" x14ac:dyDescent="0.5">
      <c r="B669" t="s">
        <v>288</v>
      </c>
      <c r="C669" s="17">
        <v>0.85062963459391605</v>
      </c>
      <c r="D669" s="17">
        <v>0.82564749666003701</v>
      </c>
      <c r="E669" s="17">
        <v>0.87871202419074901</v>
      </c>
      <c r="F669" s="17"/>
      <c r="G669" s="17">
        <v>0.83552461429612801</v>
      </c>
      <c r="H669" s="17">
        <v>0.828729896725247</v>
      </c>
      <c r="I669" s="17">
        <v>0.833155165796575</v>
      </c>
      <c r="J669" s="17">
        <v>0.83633672909083001</v>
      </c>
      <c r="K669" s="17">
        <v>0.96216924309805996</v>
      </c>
      <c r="L669" s="17">
        <v>1</v>
      </c>
      <c r="M669" s="17"/>
      <c r="N669" s="17">
        <v>0.87156501367955996</v>
      </c>
      <c r="O669" s="17">
        <v>0.82856532387748305</v>
      </c>
      <c r="P669" s="17">
        <v>0.49162143889514898</v>
      </c>
      <c r="Q669" s="17">
        <v>0.82643400774016496</v>
      </c>
      <c r="R669" s="17" t="s">
        <v>292</v>
      </c>
      <c r="S669" s="17">
        <v>1</v>
      </c>
      <c r="T669" s="17">
        <v>1</v>
      </c>
      <c r="U669" s="17">
        <v>0.85180978846528999</v>
      </c>
      <c r="V669" s="17">
        <v>0.84624173251628398</v>
      </c>
      <c r="W669" s="17">
        <v>0.84632711303203301</v>
      </c>
      <c r="X669" s="17">
        <v>1</v>
      </c>
      <c r="Y669" s="17">
        <v>0.93150156323899103</v>
      </c>
      <c r="Z669" s="17">
        <v>0.92969640170256995</v>
      </c>
      <c r="AA669" s="17">
        <v>1</v>
      </c>
      <c r="AB669" s="17">
        <v>0.75007442288937998</v>
      </c>
      <c r="AC669" s="17">
        <v>0.71892605465480297</v>
      </c>
      <c r="AD669" s="17">
        <v>0.70636066836178801</v>
      </c>
      <c r="AE669" s="17"/>
      <c r="AF669" s="17">
        <v>0.86322364532464801</v>
      </c>
      <c r="AG669" s="17">
        <v>0.83811456993592304</v>
      </c>
    </row>
    <row r="670" spans="2:33" x14ac:dyDescent="0.5">
      <c r="B670" t="s">
        <v>289</v>
      </c>
      <c r="C670" s="17">
        <v>1.34836697018508E-2</v>
      </c>
      <c r="D670" s="17">
        <v>2.2187614115817201E-2</v>
      </c>
      <c r="E670" s="17">
        <v>3.6995768148005699E-3</v>
      </c>
      <c r="F670" s="17"/>
      <c r="G670" s="17">
        <v>5.9135287695926401E-2</v>
      </c>
      <c r="H670" s="17">
        <v>1.42141600402068E-2</v>
      </c>
      <c r="I670" s="17">
        <v>1.04530927629267E-2</v>
      </c>
      <c r="J670" s="17">
        <v>1.7737909835136199E-2</v>
      </c>
      <c r="K670" s="17">
        <v>0</v>
      </c>
      <c r="L670" s="17">
        <v>0</v>
      </c>
      <c r="M670" s="17"/>
      <c r="N670" s="17">
        <v>0</v>
      </c>
      <c r="O670" s="17">
        <v>0</v>
      </c>
      <c r="P670" s="17">
        <v>0</v>
      </c>
      <c r="Q670" s="17">
        <v>0</v>
      </c>
      <c r="R670" s="17" t="s">
        <v>292</v>
      </c>
      <c r="S670" s="17">
        <v>0</v>
      </c>
      <c r="T670" s="17">
        <v>0</v>
      </c>
      <c r="U670" s="17">
        <v>2.41789092165078E-2</v>
      </c>
      <c r="V670" s="17">
        <v>5.03407432607266E-2</v>
      </c>
      <c r="W670" s="17">
        <v>5.9811411359574601E-2</v>
      </c>
      <c r="X670" s="17">
        <v>0</v>
      </c>
      <c r="Y670" s="17">
        <v>0</v>
      </c>
      <c r="Z670" s="17">
        <v>3.5740842142940897E-2</v>
      </c>
      <c r="AA670" s="17">
        <v>0</v>
      </c>
      <c r="AB670" s="17">
        <v>0</v>
      </c>
      <c r="AC670" s="17">
        <v>0</v>
      </c>
      <c r="AD670" s="17">
        <v>0</v>
      </c>
      <c r="AE670" s="17"/>
      <c r="AF670" s="17">
        <v>1.9392685642507498E-2</v>
      </c>
      <c r="AG670" s="17">
        <v>7.6116946699434102E-3</v>
      </c>
    </row>
    <row r="671" spans="2:33" x14ac:dyDescent="0.5">
      <c r="B671" t="s">
        <v>100</v>
      </c>
      <c r="C671" s="17">
        <v>0.83714596489206605</v>
      </c>
      <c r="D671" s="17">
        <v>0.80345988254421996</v>
      </c>
      <c r="E671" s="17">
        <v>0.87501244737594797</v>
      </c>
      <c r="F671" s="17"/>
      <c r="G671" s="17">
        <v>0.77638932660020199</v>
      </c>
      <c r="H671" s="17">
        <v>0.81451573668503996</v>
      </c>
      <c r="I671" s="17">
        <v>0.82270207303364795</v>
      </c>
      <c r="J671" s="17">
        <v>0.818598819255694</v>
      </c>
      <c r="K671" s="17">
        <v>0.96216924309805996</v>
      </c>
      <c r="L671" s="17">
        <v>1</v>
      </c>
      <c r="M671" s="17"/>
      <c r="N671" s="17">
        <v>0.87156501367955996</v>
      </c>
      <c r="O671" s="17">
        <v>0.82856532387748305</v>
      </c>
      <c r="P671" s="17">
        <v>0.49162143889514898</v>
      </c>
      <c r="Q671" s="17">
        <v>0.82643400774016496</v>
      </c>
      <c r="R671" s="17" t="s">
        <v>292</v>
      </c>
      <c r="S671" s="17">
        <v>1</v>
      </c>
      <c r="T671" s="17">
        <v>1</v>
      </c>
      <c r="U671" s="17">
        <v>0.82763087924878198</v>
      </c>
      <c r="V671" s="17">
        <v>0.79590098925555697</v>
      </c>
      <c r="W671" s="17">
        <v>0.78651570167245799</v>
      </c>
      <c r="X671" s="17">
        <v>1</v>
      </c>
      <c r="Y671" s="17">
        <v>0.93150156323899103</v>
      </c>
      <c r="Z671" s="17">
        <v>0.89395555955962902</v>
      </c>
      <c r="AA671" s="17">
        <v>1</v>
      </c>
      <c r="AB671" s="17">
        <v>0.75007442288937998</v>
      </c>
      <c r="AC671" s="17">
        <v>0.71892605465480297</v>
      </c>
      <c r="AD671" s="17">
        <v>0.70636066836178801</v>
      </c>
      <c r="AE671" s="17"/>
      <c r="AF671" s="17">
        <v>0.84383095968214095</v>
      </c>
      <c r="AG671" s="17">
        <v>0.83050287526597999</v>
      </c>
    </row>
    <row r="672" spans="2:33" x14ac:dyDescent="0.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row>
    <row r="673" spans="2:33" x14ac:dyDescent="0.5">
      <c r="B673" s="6" t="s">
        <v>299</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row>
    <row r="674" spans="2:33" x14ac:dyDescent="0.5">
      <c r="B674" s="24" t="s">
        <v>543</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row>
    <row r="675" spans="2:33" x14ac:dyDescent="0.5">
      <c r="B675" t="s">
        <v>283</v>
      </c>
      <c r="C675" s="17">
        <v>0.46912190135255899</v>
      </c>
      <c r="D675" s="17">
        <v>0.41657243606406202</v>
      </c>
      <c r="E675" s="17">
        <v>0.52819268869840497</v>
      </c>
      <c r="F675" s="17"/>
      <c r="G675" s="17">
        <v>7.2291403643136506E-2</v>
      </c>
      <c r="H675" s="17">
        <v>0.41640172096517603</v>
      </c>
      <c r="I675" s="17">
        <v>0.475929433354077</v>
      </c>
      <c r="J675" s="17">
        <v>0.49931838469733097</v>
      </c>
      <c r="K675" s="17">
        <v>0.49212841412170399</v>
      </c>
      <c r="L675" s="17">
        <v>0.72395751091604399</v>
      </c>
      <c r="M675" s="17"/>
      <c r="N675" s="17">
        <v>0.38434127833505</v>
      </c>
      <c r="O675" s="17">
        <v>0.33565752222907402</v>
      </c>
      <c r="P675" s="17">
        <v>0</v>
      </c>
      <c r="Q675" s="17">
        <v>0.32724602806724801</v>
      </c>
      <c r="R675" s="17" t="s">
        <v>292</v>
      </c>
      <c r="S675" s="17">
        <v>1</v>
      </c>
      <c r="T675" s="17">
        <v>0.58855504205659603</v>
      </c>
      <c r="U675" s="17">
        <v>0.47635334068502699</v>
      </c>
      <c r="V675" s="17">
        <v>0.17686006664290899</v>
      </c>
      <c r="W675" s="17">
        <v>0.67771124304110297</v>
      </c>
      <c r="X675" s="17">
        <v>0.46561400023085697</v>
      </c>
      <c r="Y675" s="17">
        <v>0.52491365382248301</v>
      </c>
      <c r="Z675" s="17">
        <v>0.57136977994188098</v>
      </c>
      <c r="AA675" s="17">
        <v>0.33639733079181999</v>
      </c>
      <c r="AB675" s="17">
        <v>0.42121861421192802</v>
      </c>
      <c r="AC675" s="17">
        <v>0.71892605465480297</v>
      </c>
      <c r="AD675" s="17">
        <v>0.40473412949675402</v>
      </c>
      <c r="AE675" s="17"/>
      <c r="AF675" s="17">
        <v>0.428850065309823</v>
      </c>
      <c r="AG675" s="17">
        <v>0.50914129173953604</v>
      </c>
    </row>
    <row r="676" spans="2:33" x14ac:dyDescent="0.5">
      <c r="B676" t="s">
        <v>284</v>
      </c>
      <c r="C676" s="17">
        <v>0.29072188470527899</v>
      </c>
      <c r="D676" s="17">
        <v>0.34155727781858403</v>
      </c>
      <c r="E676" s="17">
        <v>0.23357788371968</v>
      </c>
      <c r="F676" s="17"/>
      <c r="G676" s="17">
        <v>0.36562926220215503</v>
      </c>
      <c r="H676" s="17">
        <v>0.344117904584817</v>
      </c>
      <c r="I676" s="17">
        <v>0.28389188694586898</v>
      </c>
      <c r="J676" s="17">
        <v>0.253133497135904</v>
      </c>
      <c r="K676" s="17">
        <v>0.326634026193238</v>
      </c>
      <c r="L676" s="17">
        <v>0.27604248908395601</v>
      </c>
      <c r="M676" s="17"/>
      <c r="N676" s="17">
        <v>0.36508041643503097</v>
      </c>
      <c r="O676" s="17">
        <v>0.33565752222907402</v>
      </c>
      <c r="P676" s="17">
        <v>0.49162143889514898</v>
      </c>
      <c r="Q676" s="17">
        <v>0.46052947221527402</v>
      </c>
      <c r="R676" s="17" t="s">
        <v>292</v>
      </c>
      <c r="S676" s="17">
        <v>0</v>
      </c>
      <c r="T676" s="17">
        <v>0.161114266127032</v>
      </c>
      <c r="U676" s="17">
        <v>0.27526850418640098</v>
      </c>
      <c r="V676" s="17">
        <v>0.47853373453618703</v>
      </c>
      <c r="W676" s="17">
        <v>0.16861586999092901</v>
      </c>
      <c r="X676" s="17">
        <v>0.44167897690518998</v>
      </c>
      <c r="Y676" s="17">
        <v>0.227796305264823</v>
      </c>
      <c r="Z676" s="17">
        <v>0.184397279679684</v>
      </c>
      <c r="AA676" s="17">
        <v>0.24448465349406501</v>
      </c>
      <c r="AB676" s="17">
        <v>0.32134240582522</v>
      </c>
      <c r="AC676" s="17">
        <v>0.28107394534519697</v>
      </c>
      <c r="AD676" s="17">
        <v>0.33680844604399102</v>
      </c>
      <c r="AE676" s="17"/>
      <c r="AF676" s="17">
        <v>0.288546232549173</v>
      </c>
      <c r="AG676" s="17">
        <v>0.29288389869662201</v>
      </c>
    </row>
    <row r="677" spans="2:33" x14ac:dyDescent="0.5">
      <c r="B677" t="s">
        <v>285</v>
      </c>
      <c r="C677" s="17">
        <v>0.145077028469279</v>
      </c>
      <c r="D677" s="17">
        <v>0.164067425447954</v>
      </c>
      <c r="E677" s="17">
        <v>0.123729947288111</v>
      </c>
      <c r="F677" s="17"/>
      <c r="G677" s="17">
        <v>0.27268249874107803</v>
      </c>
      <c r="H677" s="17">
        <v>0.164438883303103</v>
      </c>
      <c r="I677" s="17">
        <v>0.160687783899915</v>
      </c>
      <c r="J677" s="17">
        <v>0.13215422614223099</v>
      </c>
      <c r="K677" s="17">
        <v>9.4693089349260601E-2</v>
      </c>
      <c r="L677" s="17">
        <v>0</v>
      </c>
      <c r="M677" s="17"/>
      <c r="N677" s="17">
        <v>0.15878225217425099</v>
      </c>
      <c r="O677" s="17">
        <v>0.17143467612251601</v>
      </c>
      <c r="P677" s="17">
        <v>0.50837856110485102</v>
      </c>
      <c r="Q677" s="17">
        <v>0.1558434086944</v>
      </c>
      <c r="R677" s="17" t="s">
        <v>292</v>
      </c>
      <c r="S677" s="17">
        <v>0</v>
      </c>
      <c r="T677" s="17">
        <v>0.25033069181637202</v>
      </c>
      <c r="U677" s="17">
        <v>0.18645949604633499</v>
      </c>
      <c r="V677" s="17">
        <v>0.28105571399495499</v>
      </c>
      <c r="W677" s="17">
        <v>9.3861475608392794E-2</v>
      </c>
      <c r="X677" s="17">
        <v>0</v>
      </c>
      <c r="Y677" s="17">
        <v>0.17819670729502099</v>
      </c>
      <c r="Z677" s="17">
        <v>9.4635908110208999E-2</v>
      </c>
      <c r="AA677" s="17">
        <v>0</v>
      </c>
      <c r="AB677" s="17">
        <v>0.16192868795735199</v>
      </c>
      <c r="AC677" s="17">
        <v>0</v>
      </c>
      <c r="AD677" s="17">
        <v>3.7737116567695898E-2</v>
      </c>
      <c r="AE677" s="17"/>
      <c r="AF677" s="17">
        <v>0.190260607007015</v>
      </c>
      <c r="AG677" s="17">
        <v>0.10017668504655999</v>
      </c>
    </row>
    <row r="678" spans="2:33" x14ac:dyDescent="0.5">
      <c r="B678" t="s">
        <v>286</v>
      </c>
      <c r="C678" s="17">
        <v>6.3338109183184693E-2</v>
      </c>
      <c r="D678" s="17">
        <v>6.1493728678162198E-2</v>
      </c>
      <c r="E678" s="17">
        <v>6.5411374971882597E-2</v>
      </c>
      <c r="F678" s="17"/>
      <c r="G678" s="17">
        <v>0.28939683541363098</v>
      </c>
      <c r="H678" s="17">
        <v>6.1881036319954501E-2</v>
      </c>
      <c r="I678" s="17">
        <v>5.4950316805690201E-2</v>
      </c>
      <c r="J678" s="17">
        <v>6.8674123293100298E-2</v>
      </c>
      <c r="K678" s="17">
        <v>2.8745700883897898E-2</v>
      </c>
      <c r="L678" s="17">
        <v>0</v>
      </c>
      <c r="M678" s="17"/>
      <c r="N678" s="17">
        <v>3.4350962347595902E-2</v>
      </c>
      <c r="O678" s="17">
        <v>0</v>
      </c>
      <c r="P678" s="17">
        <v>0</v>
      </c>
      <c r="Q678" s="17">
        <v>5.6381091023077499E-2</v>
      </c>
      <c r="R678" s="17" t="s">
        <v>292</v>
      </c>
      <c r="S678" s="17">
        <v>0</v>
      </c>
      <c r="T678" s="17">
        <v>0</v>
      </c>
      <c r="U678" s="17">
        <v>2.8924212313730699E-2</v>
      </c>
      <c r="V678" s="17">
        <v>6.3550484825949105E-2</v>
      </c>
      <c r="W678" s="17">
        <v>5.9811411359574601E-2</v>
      </c>
      <c r="X678" s="17">
        <v>9.2707022863952201E-2</v>
      </c>
      <c r="Y678" s="17">
        <v>6.9093333617672795E-2</v>
      </c>
      <c r="Z678" s="17">
        <v>9.2668937205583807E-2</v>
      </c>
      <c r="AA678" s="17">
        <v>0.419118015714115</v>
      </c>
      <c r="AB678" s="17">
        <v>5.443719945166E-2</v>
      </c>
      <c r="AC678" s="17">
        <v>0</v>
      </c>
      <c r="AD678" s="17">
        <v>0.124915531955548</v>
      </c>
      <c r="AE678" s="17"/>
      <c r="AF678" s="17">
        <v>6.6991530041622005E-2</v>
      </c>
      <c r="AG678" s="17">
        <v>5.9707589943223303E-2</v>
      </c>
    </row>
    <row r="679" spans="2:33" x14ac:dyDescent="0.5">
      <c r="B679" t="s">
        <v>287</v>
      </c>
      <c r="C679" s="17">
        <v>8.8552533633553098E-3</v>
      </c>
      <c r="D679" s="17">
        <v>4.8354972221534304E-3</v>
      </c>
      <c r="E679" s="17">
        <v>1.3373856148283601E-2</v>
      </c>
      <c r="F679" s="17"/>
      <c r="G679" s="17">
        <v>0</v>
      </c>
      <c r="H679" s="17">
        <v>1.31604548269489E-2</v>
      </c>
      <c r="I679" s="17">
        <v>0</v>
      </c>
      <c r="J679" s="17">
        <v>2.1247924522694299E-2</v>
      </c>
      <c r="K679" s="17">
        <v>0</v>
      </c>
      <c r="L679" s="17">
        <v>0</v>
      </c>
      <c r="M679" s="17"/>
      <c r="N679" s="17">
        <v>0</v>
      </c>
      <c r="O679" s="17">
        <v>0</v>
      </c>
      <c r="P679" s="17">
        <v>0</v>
      </c>
      <c r="Q679" s="17">
        <v>0</v>
      </c>
      <c r="R679" s="17" t="s">
        <v>292</v>
      </c>
      <c r="S679" s="17">
        <v>0</v>
      </c>
      <c r="T679" s="17">
        <v>0</v>
      </c>
      <c r="U679" s="17">
        <v>3.2994446768507303E-2</v>
      </c>
      <c r="V679" s="17">
        <v>0</v>
      </c>
      <c r="W679" s="17">
        <v>0</v>
      </c>
      <c r="X679" s="17">
        <v>0</v>
      </c>
      <c r="Y679" s="17">
        <v>0</v>
      </c>
      <c r="Z679" s="17">
        <v>0</v>
      </c>
      <c r="AA679" s="17">
        <v>0</v>
      </c>
      <c r="AB679" s="17">
        <v>0</v>
      </c>
      <c r="AC679" s="17">
        <v>0</v>
      </c>
      <c r="AD679" s="17">
        <v>3.54991247802365E-2</v>
      </c>
      <c r="AE679" s="17"/>
      <c r="AF679" s="17">
        <v>9.4837699891286709E-3</v>
      </c>
      <c r="AG679" s="17">
        <v>8.2306766198257109E-3</v>
      </c>
    </row>
    <row r="680" spans="2:33" x14ac:dyDescent="0.5">
      <c r="B680" t="s">
        <v>169</v>
      </c>
      <c r="C680" s="17">
        <v>2.2885822926343499E-2</v>
      </c>
      <c r="D680" s="17">
        <v>1.14736347690844E-2</v>
      </c>
      <c r="E680" s="17">
        <v>3.5714249173637802E-2</v>
      </c>
      <c r="F680" s="17"/>
      <c r="G680" s="17">
        <v>0</v>
      </c>
      <c r="H680" s="17">
        <v>0</v>
      </c>
      <c r="I680" s="17">
        <v>2.4540578994448101E-2</v>
      </c>
      <c r="J680" s="17">
        <v>2.5471844208739498E-2</v>
      </c>
      <c r="K680" s="17">
        <v>5.7798769451899601E-2</v>
      </c>
      <c r="L680" s="17">
        <v>0</v>
      </c>
      <c r="M680" s="17"/>
      <c r="N680" s="17">
        <v>5.74450907080713E-2</v>
      </c>
      <c r="O680" s="17">
        <v>0.157250279419336</v>
      </c>
      <c r="P680" s="17">
        <v>0</v>
      </c>
      <c r="Q680" s="17">
        <v>0</v>
      </c>
      <c r="R680" s="17" t="s">
        <v>292</v>
      </c>
      <c r="S680" s="17">
        <v>0</v>
      </c>
      <c r="T680" s="17">
        <v>0</v>
      </c>
      <c r="U680" s="17">
        <v>0</v>
      </c>
      <c r="V680" s="17">
        <v>0</v>
      </c>
      <c r="W680" s="17">
        <v>0</v>
      </c>
      <c r="X680" s="17">
        <v>0</v>
      </c>
      <c r="Y680" s="17">
        <v>0</v>
      </c>
      <c r="Z680" s="17">
        <v>5.6928095062642903E-2</v>
      </c>
      <c r="AA680" s="17">
        <v>0</v>
      </c>
      <c r="AB680" s="17">
        <v>4.1073092553840097E-2</v>
      </c>
      <c r="AC680" s="17">
        <v>0</v>
      </c>
      <c r="AD680" s="17">
        <v>6.0305651155774201E-2</v>
      </c>
      <c r="AE680" s="17"/>
      <c r="AF680" s="17">
        <v>1.58677951032388E-2</v>
      </c>
      <c r="AG680" s="17">
        <v>2.98598579542338E-2</v>
      </c>
    </row>
    <row r="681" spans="2:33" x14ac:dyDescent="0.5">
      <c r="B681" t="s">
        <v>288</v>
      </c>
      <c r="C681" s="17">
        <v>0.75984378605783798</v>
      </c>
      <c r="D681" s="17">
        <v>0.75812971388264505</v>
      </c>
      <c r="E681" s="17">
        <v>0.76177057241808499</v>
      </c>
      <c r="F681" s="17"/>
      <c r="G681" s="17">
        <v>0.43792066584529099</v>
      </c>
      <c r="H681" s="17">
        <v>0.76051962554999297</v>
      </c>
      <c r="I681" s="17">
        <v>0.75982132029994598</v>
      </c>
      <c r="J681" s="17">
        <v>0.75245188183323497</v>
      </c>
      <c r="K681" s="17">
        <v>0.81876244031494205</v>
      </c>
      <c r="L681" s="17">
        <v>1</v>
      </c>
      <c r="M681" s="17"/>
      <c r="N681" s="17">
        <v>0.74942169477008203</v>
      </c>
      <c r="O681" s="17">
        <v>0.67131504445814805</v>
      </c>
      <c r="P681" s="17">
        <v>0.49162143889514898</v>
      </c>
      <c r="Q681" s="17">
        <v>0.78777550028252197</v>
      </c>
      <c r="R681" s="17" t="s">
        <v>292</v>
      </c>
      <c r="S681" s="17">
        <v>1</v>
      </c>
      <c r="T681" s="17">
        <v>0.74966930818362798</v>
      </c>
      <c r="U681" s="17">
        <v>0.75162184487142703</v>
      </c>
      <c r="V681" s="17">
        <v>0.65539380117909596</v>
      </c>
      <c r="W681" s="17">
        <v>0.84632711303203301</v>
      </c>
      <c r="X681" s="17">
        <v>0.90729297713604795</v>
      </c>
      <c r="Y681" s="17">
        <v>0.75270995908730598</v>
      </c>
      <c r="Z681" s="17">
        <v>0.75576705962156399</v>
      </c>
      <c r="AA681" s="17">
        <v>0.580881984285885</v>
      </c>
      <c r="AB681" s="17">
        <v>0.74256102003714797</v>
      </c>
      <c r="AC681" s="17">
        <v>1</v>
      </c>
      <c r="AD681" s="17">
        <v>0.74154257554074499</v>
      </c>
      <c r="AE681" s="17"/>
      <c r="AF681" s="17">
        <v>0.71739629785899595</v>
      </c>
      <c r="AG681" s="17">
        <v>0.80202519043615705</v>
      </c>
    </row>
    <row r="682" spans="2:33" x14ac:dyDescent="0.5">
      <c r="B682" t="s">
        <v>289</v>
      </c>
      <c r="C682" s="17">
        <v>7.2193362546540005E-2</v>
      </c>
      <c r="D682" s="17">
        <v>6.6329225900315703E-2</v>
      </c>
      <c r="E682" s="17">
        <v>7.8785231120166097E-2</v>
      </c>
      <c r="F682" s="17"/>
      <c r="G682" s="17">
        <v>0.28939683541363098</v>
      </c>
      <c r="H682" s="17">
        <v>7.5041491146903394E-2</v>
      </c>
      <c r="I682" s="17">
        <v>5.4950316805690201E-2</v>
      </c>
      <c r="J682" s="17">
        <v>8.9922047815794603E-2</v>
      </c>
      <c r="K682" s="17">
        <v>2.8745700883897898E-2</v>
      </c>
      <c r="L682" s="17">
        <v>0</v>
      </c>
      <c r="M682" s="17"/>
      <c r="N682" s="17">
        <v>3.4350962347595902E-2</v>
      </c>
      <c r="O682" s="17">
        <v>0</v>
      </c>
      <c r="P682" s="17">
        <v>0</v>
      </c>
      <c r="Q682" s="17">
        <v>5.6381091023077499E-2</v>
      </c>
      <c r="R682" s="17" t="s">
        <v>292</v>
      </c>
      <c r="S682" s="17">
        <v>0</v>
      </c>
      <c r="T682" s="17">
        <v>0</v>
      </c>
      <c r="U682" s="17">
        <v>6.1918659082238002E-2</v>
      </c>
      <c r="V682" s="17">
        <v>6.3550484825949105E-2</v>
      </c>
      <c r="W682" s="17">
        <v>5.9811411359574601E-2</v>
      </c>
      <c r="X682" s="17">
        <v>9.2707022863952201E-2</v>
      </c>
      <c r="Y682" s="17">
        <v>6.9093333617672795E-2</v>
      </c>
      <c r="Z682" s="17">
        <v>9.2668937205583807E-2</v>
      </c>
      <c r="AA682" s="17">
        <v>0.419118015714115</v>
      </c>
      <c r="AB682" s="17">
        <v>5.443719945166E-2</v>
      </c>
      <c r="AC682" s="17">
        <v>0</v>
      </c>
      <c r="AD682" s="17">
        <v>0.16041465673578501</v>
      </c>
      <c r="AE682" s="17"/>
      <c r="AF682" s="17">
        <v>7.6475300030750606E-2</v>
      </c>
      <c r="AG682" s="17">
        <v>6.7938266563048993E-2</v>
      </c>
    </row>
    <row r="683" spans="2:33" x14ac:dyDescent="0.5">
      <c r="B683" t="s">
        <v>100</v>
      </c>
      <c r="C683" s="17">
        <v>0.68765042351129702</v>
      </c>
      <c r="D683" s="17">
        <v>0.69180048798232996</v>
      </c>
      <c r="E683" s="17">
        <v>0.68298534129791899</v>
      </c>
      <c r="F683" s="17"/>
      <c r="G683" s="17">
        <v>0.14852383043166101</v>
      </c>
      <c r="H683" s="17">
        <v>0.68547813440309002</v>
      </c>
      <c r="I683" s="17">
        <v>0.70487100349425602</v>
      </c>
      <c r="J683" s="17">
        <v>0.66252983401744003</v>
      </c>
      <c r="K683" s="17">
        <v>0.790016739431044</v>
      </c>
      <c r="L683" s="17">
        <v>1</v>
      </c>
      <c r="M683" s="17"/>
      <c r="N683" s="17">
        <v>0.71507073242248598</v>
      </c>
      <c r="O683" s="17">
        <v>0.67131504445814805</v>
      </c>
      <c r="P683" s="17">
        <v>0.49162143889514898</v>
      </c>
      <c r="Q683" s="17">
        <v>0.73139440925944499</v>
      </c>
      <c r="R683" s="17" t="s">
        <v>292</v>
      </c>
      <c r="S683" s="17">
        <v>1</v>
      </c>
      <c r="T683" s="17">
        <v>0.74966930818362798</v>
      </c>
      <c r="U683" s="17">
        <v>0.68970318578918899</v>
      </c>
      <c r="V683" s="17">
        <v>0.59184331635314702</v>
      </c>
      <c r="W683" s="17">
        <v>0.78651570167245799</v>
      </c>
      <c r="X683" s="17">
        <v>0.81458595427209601</v>
      </c>
      <c r="Y683" s="17">
        <v>0.68361662546963298</v>
      </c>
      <c r="Z683" s="17">
        <v>0.66309812241598098</v>
      </c>
      <c r="AA683" s="17">
        <v>0.161763968571771</v>
      </c>
      <c r="AB683" s="17">
        <v>0.68812382058548804</v>
      </c>
      <c r="AC683" s="17">
        <v>1</v>
      </c>
      <c r="AD683" s="17">
        <v>0.58112791880495995</v>
      </c>
      <c r="AE683" s="17"/>
      <c r="AF683" s="17">
        <v>0.64092099782824496</v>
      </c>
      <c r="AG683" s="17">
        <v>0.73408692387310803</v>
      </c>
    </row>
    <row r="684" spans="2:33" x14ac:dyDescent="0.5">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row>
    <row r="685" spans="2:33" x14ac:dyDescent="0.5">
      <c r="B685" s="6" t="s">
        <v>300</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row>
    <row r="686" spans="2:33" x14ac:dyDescent="0.5">
      <c r="B686" s="24" t="s">
        <v>543</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row>
    <row r="687" spans="2:33" x14ac:dyDescent="0.5">
      <c r="B687" t="s">
        <v>283</v>
      </c>
      <c r="C687" s="17">
        <v>0.30190908253896598</v>
      </c>
      <c r="D687" s="17">
        <v>0.28632517603951102</v>
      </c>
      <c r="E687" s="17">
        <v>0.31942693208877498</v>
      </c>
      <c r="F687" s="17"/>
      <c r="G687" s="17">
        <v>5.8951359707724998E-2</v>
      </c>
      <c r="H687" s="17">
        <v>0.393585195954964</v>
      </c>
      <c r="I687" s="17">
        <v>0.30094238239620502</v>
      </c>
      <c r="J687" s="17">
        <v>0.26007219509607099</v>
      </c>
      <c r="K687" s="17">
        <v>0.38030059781379599</v>
      </c>
      <c r="L687" s="17">
        <v>0.19897188170455199</v>
      </c>
      <c r="M687" s="17"/>
      <c r="N687" s="17">
        <v>0.34286274930669702</v>
      </c>
      <c r="O687" s="17">
        <v>0.16422284610655699</v>
      </c>
      <c r="P687" s="17">
        <v>0.49162143889514898</v>
      </c>
      <c r="Q687" s="17">
        <v>0.16967920266025699</v>
      </c>
      <c r="R687" s="17" t="s">
        <v>292</v>
      </c>
      <c r="S687" s="17">
        <v>1</v>
      </c>
      <c r="T687" s="17">
        <v>0.43773975640012203</v>
      </c>
      <c r="U687" s="17">
        <v>0.32779536533251202</v>
      </c>
      <c r="V687" s="17">
        <v>0.17686006664290899</v>
      </c>
      <c r="W687" s="17">
        <v>0.18965240984843201</v>
      </c>
      <c r="X687" s="17">
        <v>0.17947766382476801</v>
      </c>
      <c r="Y687" s="17">
        <v>0.33617850559580797</v>
      </c>
      <c r="Z687" s="17">
        <v>0.37004993322949797</v>
      </c>
      <c r="AA687" s="17">
        <v>0.33639733079181999</v>
      </c>
      <c r="AB687" s="17">
        <v>0.30569368483824999</v>
      </c>
      <c r="AC687" s="17">
        <v>0.27842735838489402</v>
      </c>
      <c r="AD687" s="17">
        <v>0.225756685233028</v>
      </c>
      <c r="AE687" s="17"/>
      <c r="AF687" s="17">
        <v>0.27224583720111001</v>
      </c>
      <c r="AG687" s="17">
        <v>0.33138638260694803</v>
      </c>
    </row>
    <row r="688" spans="2:33" x14ac:dyDescent="0.5">
      <c r="B688" t="s">
        <v>284</v>
      </c>
      <c r="C688" s="17">
        <v>0.34564974462501402</v>
      </c>
      <c r="D688" s="17">
        <v>0.333058683938735</v>
      </c>
      <c r="E688" s="17">
        <v>0.35980333998844199</v>
      </c>
      <c r="F688" s="17"/>
      <c r="G688" s="17">
        <v>8.8677790897120204E-2</v>
      </c>
      <c r="H688" s="17">
        <v>0.28720678585826098</v>
      </c>
      <c r="I688" s="17">
        <v>0.39455412466503398</v>
      </c>
      <c r="J688" s="17">
        <v>0.32412826695839703</v>
      </c>
      <c r="K688" s="17">
        <v>0.35963210494937597</v>
      </c>
      <c r="L688" s="17">
        <v>0.54334189949003897</v>
      </c>
      <c r="M688" s="17"/>
      <c r="N688" s="17">
        <v>0.18061842903050701</v>
      </c>
      <c r="O688" s="17">
        <v>0.34286935224503301</v>
      </c>
      <c r="P688" s="17">
        <v>0</v>
      </c>
      <c r="Q688" s="17">
        <v>0.29279701871944702</v>
      </c>
      <c r="R688" s="17" t="s">
        <v>292</v>
      </c>
      <c r="S688" s="17">
        <v>0</v>
      </c>
      <c r="T688" s="17">
        <v>0.161114266127032</v>
      </c>
      <c r="U688" s="17">
        <v>0.41508241810039398</v>
      </c>
      <c r="V688" s="17">
        <v>0.354602900652217</v>
      </c>
      <c r="W688" s="17">
        <v>0.65667470318360099</v>
      </c>
      <c r="X688" s="17">
        <v>0.58913548477330802</v>
      </c>
      <c r="Y688" s="17">
        <v>0.30936601303030797</v>
      </c>
      <c r="Z688" s="17">
        <v>0.37145910711510999</v>
      </c>
      <c r="AA688" s="17">
        <v>0</v>
      </c>
      <c r="AB688" s="17">
        <v>0.32546845095016003</v>
      </c>
      <c r="AC688" s="17">
        <v>0.44049869626990901</v>
      </c>
      <c r="AD688" s="17">
        <v>0.194503784005463</v>
      </c>
      <c r="AE688" s="17"/>
      <c r="AF688" s="17">
        <v>0.35268288248506502</v>
      </c>
      <c r="AG688" s="17">
        <v>0.338660694278064</v>
      </c>
    </row>
    <row r="689" spans="2:33" x14ac:dyDescent="0.5">
      <c r="B689" t="s">
        <v>285</v>
      </c>
      <c r="C689" s="17">
        <v>0.238255945371669</v>
      </c>
      <c r="D689" s="17">
        <v>0.27866260304971602</v>
      </c>
      <c r="E689" s="17">
        <v>0.19283487267468899</v>
      </c>
      <c r="F689" s="17"/>
      <c r="G689" s="17">
        <v>0.34286953174534102</v>
      </c>
      <c r="H689" s="17">
        <v>0.26890742339693502</v>
      </c>
      <c r="I689" s="17">
        <v>0.194161969939037</v>
      </c>
      <c r="J689" s="17">
        <v>0.285018159411769</v>
      </c>
      <c r="K689" s="17">
        <v>0.16776421948440201</v>
      </c>
      <c r="L689" s="17">
        <v>0.25768621880540898</v>
      </c>
      <c r="M689" s="17"/>
      <c r="N689" s="17">
        <v>0.36991905737810798</v>
      </c>
      <c r="O689" s="17">
        <v>0.33565752222907402</v>
      </c>
      <c r="P689" s="17">
        <v>0.50837856110485102</v>
      </c>
      <c r="Q689" s="17">
        <v>0.37756312722394503</v>
      </c>
      <c r="R689" s="17" t="s">
        <v>292</v>
      </c>
      <c r="S689" s="17">
        <v>0</v>
      </c>
      <c r="T689" s="17">
        <v>0.40114597747284603</v>
      </c>
      <c r="U689" s="17">
        <v>0.20881986938063801</v>
      </c>
      <c r="V689" s="17">
        <v>0.354645804618198</v>
      </c>
      <c r="W689" s="17">
        <v>9.3861475608392794E-2</v>
      </c>
      <c r="X689" s="17">
        <v>0.231386851401925</v>
      </c>
      <c r="Y689" s="17">
        <v>0.23828466714399199</v>
      </c>
      <c r="Z689" s="17">
        <v>9.4336264300401498E-2</v>
      </c>
      <c r="AA689" s="17">
        <v>0.24448465349406501</v>
      </c>
      <c r="AB689" s="17">
        <v>0.25408334060733601</v>
      </c>
      <c r="AC689" s="17">
        <v>0.28107394534519697</v>
      </c>
      <c r="AD689" s="17">
        <v>0.25673535952118498</v>
      </c>
      <c r="AE689" s="17"/>
      <c r="AF689" s="17">
        <v>0.277688159275432</v>
      </c>
      <c r="AG689" s="17">
        <v>0.199070913917855</v>
      </c>
    </row>
    <row r="690" spans="2:33" x14ac:dyDescent="0.5">
      <c r="B690" t="s">
        <v>286</v>
      </c>
      <c r="C690" s="17">
        <v>6.7352726234269397E-2</v>
      </c>
      <c r="D690" s="17">
        <v>7.2360231686357301E-2</v>
      </c>
      <c r="E690" s="17">
        <v>6.17237957005424E-2</v>
      </c>
      <c r="F690" s="17"/>
      <c r="G690" s="17">
        <v>0.50950131764981399</v>
      </c>
      <c r="H690" s="17">
        <v>2.52437251807337E-2</v>
      </c>
      <c r="I690" s="17">
        <v>6.1566348665590201E-2</v>
      </c>
      <c r="J690" s="17">
        <v>7.2330874841038797E-2</v>
      </c>
      <c r="K690" s="17">
        <v>2.8745700883897898E-2</v>
      </c>
      <c r="L690" s="17">
        <v>0</v>
      </c>
      <c r="M690" s="17"/>
      <c r="N690" s="17">
        <v>7.2248801937092003E-2</v>
      </c>
      <c r="O690" s="17">
        <v>0</v>
      </c>
      <c r="P690" s="17">
        <v>0</v>
      </c>
      <c r="Q690" s="17">
        <v>9.9156841182671304E-2</v>
      </c>
      <c r="R690" s="17" t="s">
        <v>292</v>
      </c>
      <c r="S690" s="17">
        <v>0</v>
      </c>
      <c r="T690" s="17">
        <v>0</v>
      </c>
      <c r="U690" s="17">
        <v>1.53079004179491E-2</v>
      </c>
      <c r="V690" s="17">
        <v>0.113891228086676</v>
      </c>
      <c r="W690" s="17">
        <v>5.9811411359574601E-2</v>
      </c>
      <c r="X690" s="17">
        <v>0</v>
      </c>
      <c r="Y690" s="17">
        <v>8.9481149155318698E-2</v>
      </c>
      <c r="Z690" s="17">
        <v>9.5029183046012294E-2</v>
      </c>
      <c r="AA690" s="17">
        <v>0.419118015714115</v>
      </c>
      <c r="AB690" s="17">
        <v>4.7383555865202397E-2</v>
      </c>
      <c r="AC690" s="17">
        <v>0</v>
      </c>
      <c r="AD690" s="17">
        <v>0.16390083691111901</v>
      </c>
      <c r="AE690" s="17"/>
      <c r="AF690" s="17">
        <v>7.2892881544453197E-2</v>
      </c>
      <c r="AG690" s="17">
        <v>6.1847299614846203E-2</v>
      </c>
    </row>
    <row r="691" spans="2:33" x14ac:dyDescent="0.5">
      <c r="B691" t="s">
        <v>287</v>
      </c>
      <c r="C691" s="17">
        <v>2.5747288968631901E-2</v>
      </c>
      <c r="D691" s="17">
        <v>1.53293624463246E-2</v>
      </c>
      <c r="E691" s="17">
        <v>3.74580669718967E-2</v>
      </c>
      <c r="F691" s="17"/>
      <c r="G691" s="17">
        <v>0</v>
      </c>
      <c r="H691" s="17">
        <v>2.5056869609106799E-2</v>
      </c>
      <c r="I691" s="17">
        <v>3.0775766399568499E-2</v>
      </c>
      <c r="J691" s="17">
        <v>3.2978659483984901E-2</v>
      </c>
      <c r="K691" s="17">
        <v>0</v>
      </c>
      <c r="L691" s="17">
        <v>0</v>
      </c>
      <c r="M691" s="17"/>
      <c r="N691" s="17">
        <v>3.4350962347595902E-2</v>
      </c>
      <c r="O691" s="17">
        <v>0</v>
      </c>
      <c r="P691" s="17">
        <v>0</v>
      </c>
      <c r="Q691" s="17">
        <v>6.0803810213680302E-2</v>
      </c>
      <c r="R691" s="17" t="s">
        <v>292</v>
      </c>
      <c r="S691" s="17">
        <v>0</v>
      </c>
      <c r="T691" s="17">
        <v>0</v>
      </c>
      <c r="U691" s="17">
        <v>3.2994446768507303E-2</v>
      </c>
      <c r="V691" s="17">
        <v>0</v>
      </c>
      <c r="W691" s="17">
        <v>0</v>
      </c>
      <c r="X691" s="17">
        <v>0</v>
      </c>
      <c r="Y691" s="17">
        <v>2.6689665074573599E-2</v>
      </c>
      <c r="Z691" s="17">
        <v>3.4562756154489102E-2</v>
      </c>
      <c r="AA691" s="17">
        <v>0</v>
      </c>
      <c r="AB691" s="17">
        <v>2.6297875185210599E-2</v>
      </c>
      <c r="AC691" s="17">
        <v>0</v>
      </c>
      <c r="AD691" s="17">
        <v>3.54991247802365E-2</v>
      </c>
      <c r="AE691" s="17"/>
      <c r="AF691" s="17">
        <v>1.34156164882332E-2</v>
      </c>
      <c r="AG691" s="17">
        <v>3.8001659854372302E-2</v>
      </c>
    </row>
    <row r="692" spans="2:33" x14ac:dyDescent="0.5">
      <c r="B692" t="s">
        <v>169</v>
      </c>
      <c r="C692" s="17">
        <v>2.10852122614495E-2</v>
      </c>
      <c r="D692" s="17">
        <v>1.4263942839357301E-2</v>
      </c>
      <c r="E692" s="17">
        <v>2.8752992575654401E-2</v>
      </c>
      <c r="F692" s="17"/>
      <c r="G692" s="17">
        <v>0</v>
      </c>
      <c r="H692" s="17">
        <v>0</v>
      </c>
      <c r="I692" s="17">
        <v>1.7999407934565798E-2</v>
      </c>
      <c r="J692" s="17">
        <v>2.5471844208739498E-2</v>
      </c>
      <c r="K692" s="17">
        <v>6.3557376868528706E-2</v>
      </c>
      <c r="L692" s="17">
        <v>0</v>
      </c>
      <c r="M692" s="17"/>
      <c r="N692" s="17">
        <v>0</v>
      </c>
      <c r="O692" s="17">
        <v>0.157250279419336</v>
      </c>
      <c r="P692" s="17">
        <v>0</v>
      </c>
      <c r="Q692" s="17">
        <v>0</v>
      </c>
      <c r="R692" s="17" t="s">
        <v>292</v>
      </c>
      <c r="S692" s="17">
        <v>0</v>
      </c>
      <c r="T692" s="17">
        <v>0</v>
      </c>
      <c r="U692" s="17">
        <v>0</v>
      </c>
      <c r="V692" s="17">
        <v>0</v>
      </c>
      <c r="W692" s="17">
        <v>0</v>
      </c>
      <c r="X692" s="17">
        <v>0</v>
      </c>
      <c r="Y692" s="17">
        <v>0</v>
      </c>
      <c r="Z692" s="17">
        <v>3.4562756154489102E-2</v>
      </c>
      <c r="AA692" s="17">
        <v>0</v>
      </c>
      <c r="AB692" s="17">
        <v>4.1073092553840097E-2</v>
      </c>
      <c r="AC692" s="17">
        <v>0</v>
      </c>
      <c r="AD692" s="17">
        <v>0.123604209548967</v>
      </c>
      <c r="AE692" s="17"/>
      <c r="AF692" s="17">
        <v>1.10746230057065E-2</v>
      </c>
      <c r="AG692" s="17">
        <v>3.1033049727914298E-2</v>
      </c>
    </row>
    <row r="693" spans="2:33" x14ac:dyDescent="0.5">
      <c r="B693" t="s">
        <v>288</v>
      </c>
      <c r="C693" s="17">
        <v>0.64755882716398006</v>
      </c>
      <c r="D693" s="17">
        <v>0.61938385997824497</v>
      </c>
      <c r="E693" s="17">
        <v>0.67923027207721698</v>
      </c>
      <c r="F693" s="17"/>
      <c r="G693" s="17">
        <v>0.14762915060484499</v>
      </c>
      <c r="H693" s="17">
        <v>0.68079198181322498</v>
      </c>
      <c r="I693" s="17">
        <v>0.695496507061239</v>
      </c>
      <c r="J693" s="17">
        <v>0.58420046205446796</v>
      </c>
      <c r="K693" s="17">
        <v>0.73993270276317102</v>
      </c>
      <c r="L693" s="17">
        <v>0.74231378119459102</v>
      </c>
      <c r="M693" s="17"/>
      <c r="N693" s="17">
        <v>0.52348117833720398</v>
      </c>
      <c r="O693" s="17">
        <v>0.50709219835159003</v>
      </c>
      <c r="P693" s="17">
        <v>0.49162143889514898</v>
      </c>
      <c r="Q693" s="17">
        <v>0.46247622137970401</v>
      </c>
      <c r="R693" s="17" t="s">
        <v>292</v>
      </c>
      <c r="S693" s="17">
        <v>1</v>
      </c>
      <c r="T693" s="17">
        <v>0.59885402252715403</v>
      </c>
      <c r="U693" s="17">
        <v>0.742877783432906</v>
      </c>
      <c r="V693" s="17">
        <v>0.53146296729512599</v>
      </c>
      <c r="W693" s="17">
        <v>0.84632711303203301</v>
      </c>
      <c r="X693" s="17">
        <v>0.76861314859807495</v>
      </c>
      <c r="Y693" s="17">
        <v>0.64554451862611595</v>
      </c>
      <c r="Z693" s="17">
        <v>0.74150904034460796</v>
      </c>
      <c r="AA693" s="17">
        <v>0.33639733079181999</v>
      </c>
      <c r="AB693" s="17">
        <v>0.63116213578841096</v>
      </c>
      <c r="AC693" s="17">
        <v>0.71892605465480297</v>
      </c>
      <c r="AD693" s="17">
        <v>0.42026046923849197</v>
      </c>
      <c r="AE693" s="17"/>
      <c r="AF693" s="17">
        <v>0.62492871968617603</v>
      </c>
      <c r="AG693" s="17">
        <v>0.67004707688501197</v>
      </c>
    </row>
    <row r="694" spans="2:33" x14ac:dyDescent="0.5">
      <c r="B694" t="s">
        <v>289</v>
      </c>
      <c r="C694" s="17">
        <v>9.3100015202901301E-2</v>
      </c>
      <c r="D694" s="17">
        <v>8.7689594132682E-2</v>
      </c>
      <c r="E694" s="17">
        <v>9.91818626724391E-2</v>
      </c>
      <c r="F694" s="17"/>
      <c r="G694" s="17">
        <v>0.50950131764981399</v>
      </c>
      <c r="H694" s="17">
        <v>5.0300594789840503E-2</v>
      </c>
      <c r="I694" s="17">
        <v>9.23421150651587E-2</v>
      </c>
      <c r="J694" s="17">
        <v>0.105309534325024</v>
      </c>
      <c r="K694" s="17">
        <v>2.8745700883897898E-2</v>
      </c>
      <c r="L694" s="17">
        <v>0</v>
      </c>
      <c r="M694" s="17"/>
      <c r="N694" s="17">
        <v>0.106599764284688</v>
      </c>
      <c r="O694" s="17">
        <v>0</v>
      </c>
      <c r="P694" s="17">
        <v>0</v>
      </c>
      <c r="Q694" s="17">
        <v>0.15996065139635199</v>
      </c>
      <c r="R694" s="17" t="s">
        <v>292</v>
      </c>
      <c r="S694" s="17">
        <v>0</v>
      </c>
      <c r="T694" s="17">
        <v>0</v>
      </c>
      <c r="U694" s="17">
        <v>4.8302347186456498E-2</v>
      </c>
      <c r="V694" s="17">
        <v>0.113891228086676</v>
      </c>
      <c r="W694" s="17">
        <v>5.9811411359574601E-2</v>
      </c>
      <c r="X694" s="17">
        <v>0</v>
      </c>
      <c r="Y694" s="17">
        <v>0.11617081422989201</v>
      </c>
      <c r="Z694" s="17">
        <v>0.12959193920050099</v>
      </c>
      <c r="AA694" s="17">
        <v>0.419118015714115</v>
      </c>
      <c r="AB694" s="17">
        <v>7.3681431050412999E-2</v>
      </c>
      <c r="AC694" s="17">
        <v>0</v>
      </c>
      <c r="AD694" s="17">
        <v>0.19939996169135599</v>
      </c>
      <c r="AE694" s="17"/>
      <c r="AF694" s="17">
        <v>8.6308498032686407E-2</v>
      </c>
      <c r="AG694" s="17">
        <v>9.9848959469218498E-2</v>
      </c>
    </row>
    <row r="695" spans="2:33" x14ac:dyDescent="0.5">
      <c r="B695" t="s">
        <v>100</v>
      </c>
      <c r="C695" s="17">
        <v>0.55445881196107905</v>
      </c>
      <c r="D695" s="17">
        <v>0.53169426584556301</v>
      </c>
      <c r="E695" s="17">
        <v>0.58004840940477798</v>
      </c>
      <c r="F695" s="17"/>
      <c r="G695" s="17">
        <v>-0.361872167044969</v>
      </c>
      <c r="H695" s="17">
        <v>0.63049138702338403</v>
      </c>
      <c r="I695" s="17">
        <v>0.60315439199608001</v>
      </c>
      <c r="J695" s="17">
        <v>0.47889092772944403</v>
      </c>
      <c r="K695" s="17">
        <v>0.71118700187927297</v>
      </c>
      <c r="L695" s="17">
        <v>0.74231378119459102</v>
      </c>
      <c r="M695" s="17"/>
      <c r="N695" s="17">
        <v>0.416881414052516</v>
      </c>
      <c r="O695" s="17">
        <v>0.50709219835159003</v>
      </c>
      <c r="P695" s="17">
        <v>0.49162143889514898</v>
      </c>
      <c r="Q695" s="17">
        <v>0.302515569983352</v>
      </c>
      <c r="R695" s="17" t="s">
        <v>292</v>
      </c>
      <c r="S695" s="17">
        <v>1</v>
      </c>
      <c r="T695" s="17">
        <v>0.59885402252715403</v>
      </c>
      <c r="U695" s="17">
        <v>0.69457543624644902</v>
      </c>
      <c r="V695" s="17">
        <v>0.41757173920845098</v>
      </c>
      <c r="W695" s="17">
        <v>0.78651570167245799</v>
      </c>
      <c r="X695" s="17">
        <v>0.76861314859807495</v>
      </c>
      <c r="Y695" s="17">
        <v>0.529373704396223</v>
      </c>
      <c r="Z695" s="17">
        <v>0.61191710114410602</v>
      </c>
      <c r="AA695" s="17">
        <v>-8.2720684922294202E-2</v>
      </c>
      <c r="AB695" s="17">
        <v>0.55748070473799805</v>
      </c>
      <c r="AC695" s="17">
        <v>0.71892605465480297</v>
      </c>
      <c r="AD695" s="17">
        <v>0.22086050754713599</v>
      </c>
      <c r="AE695" s="17"/>
      <c r="AF695" s="17">
        <v>0.538620221653489</v>
      </c>
      <c r="AG695" s="17">
        <v>0.57019811741579296</v>
      </c>
    </row>
    <row r="696" spans="2:33" x14ac:dyDescent="0.5">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row>
    <row r="697" spans="2:33" x14ac:dyDescent="0.5">
      <c r="B697" s="6" t="s">
        <v>301</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row>
    <row r="698" spans="2:33" x14ac:dyDescent="0.5">
      <c r="B698" s="24" t="s">
        <v>543</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row>
    <row r="699" spans="2:33" x14ac:dyDescent="0.5">
      <c r="B699" t="s">
        <v>283</v>
      </c>
      <c r="C699" s="17">
        <v>0.40178524838910601</v>
      </c>
      <c r="D699" s="17">
        <v>0.35743476255176199</v>
      </c>
      <c r="E699" s="17">
        <v>0.451639573322763</v>
      </c>
      <c r="F699" s="17"/>
      <c r="G699" s="17">
        <v>0.31337503302726899</v>
      </c>
      <c r="H699" s="17">
        <v>0.460991250147475</v>
      </c>
      <c r="I699" s="17">
        <v>0.39384806275478101</v>
      </c>
      <c r="J699" s="17">
        <v>0.37102412433543602</v>
      </c>
      <c r="K699" s="17">
        <v>0.47928341680549003</v>
      </c>
      <c r="L699" s="17">
        <v>0.29666504547744399</v>
      </c>
      <c r="M699" s="17"/>
      <c r="N699" s="17">
        <v>0.384599500540728</v>
      </c>
      <c r="O699" s="17">
        <v>0.16422284610655699</v>
      </c>
      <c r="P699" s="17">
        <v>0.49162143889514898</v>
      </c>
      <c r="Q699" s="17">
        <v>0.27325876303353103</v>
      </c>
      <c r="R699" s="17" t="s">
        <v>292</v>
      </c>
      <c r="S699" s="17">
        <v>0</v>
      </c>
      <c r="T699" s="17">
        <v>0.56256075866793798</v>
      </c>
      <c r="U699" s="17">
        <v>0.42354118296397397</v>
      </c>
      <c r="V699" s="17">
        <v>0.306905179162345</v>
      </c>
      <c r="W699" s="17">
        <v>0.433824235968364</v>
      </c>
      <c r="X699" s="17">
        <v>0.449698893815768</v>
      </c>
      <c r="Y699" s="17">
        <v>0.51913290206400298</v>
      </c>
      <c r="Z699" s="17">
        <v>0.49059888690185</v>
      </c>
      <c r="AA699" s="17">
        <v>0.580881984285885</v>
      </c>
      <c r="AB699" s="17">
        <v>0.32358819920858301</v>
      </c>
      <c r="AC699" s="17">
        <v>0</v>
      </c>
      <c r="AD699" s="17">
        <v>0.38498427435757898</v>
      </c>
      <c r="AE699" s="17"/>
      <c r="AF699" s="17">
        <v>0.33556641589876401</v>
      </c>
      <c r="AG699" s="17">
        <v>0.46758898541238603</v>
      </c>
    </row>
    <row r="700" spans="2:33" x14ac:dyDescent="0.5">
      <c r="B700" t="s">
        <v>284</v>
      </c>
      <c r="C700" s="17">
        <v>0.32951550959645098</v>
      </c>
      <c r="D700" s="17">
        <v>0.35405263997061098</v>
      </c>
      <c r="E700" s="17">
        <v>0.30193335243363301</v>
      </c>
      <c r="F700" s="17"/>
      <c r="G700" s="17">
        <v>0.28260145843055001</v>
      </c>
      <c r="H700" s="17">
        <v>0.31047375768322699</v>
      </c>
      <c r="I700" s="17">
        <v>0.31889920724284498</v>
      </c>
      <c r="J700" s="17">
        <v>0.32831913247552102</v>
      </c>
      <c r="K700" s="17">
        <v>0.35565722783331599</v>
      </c>
      <c r="L700" s="17">
        <v>0.58728552047111604</v>
      </c>
      <c r="M700" s="17"/>
      <c r="N700" s="17">
        <v>0.19632324642200599</v>
      </c>
      <c r="O700" s="17">
        <v>0.34286935224503301</v>
      </c>
      <c r="P700" s="17">
        <v>0</v>
      </c>
      <c r="Q700" s="17">
        <v>0.439438796619674</v>
      </c>
      <c r="R700" s="17" t="s">
        <v>292</v>
      </c>
      <c r="S700" s="17">
        <v>1</v>
      </c>
      <c r="T700" s="17">
        <v>0.18389174487497101</v>
      </c>
      <c r="U700" s="17">
        <v>0.27042640310291199</v>
      </c>
      <c r="V700" s="17">
        <v>0.30585965735813803</v>
      </c>
      <c r="W700" s="17">
        <v>0.56617576403163605</v>
      </c>
      <c r="X700" s="17">
        <v>0.550301106184232</v>
      </c>
      <c r="Y700" s="17">
        <v>0.258177431446872</v>
      </c>
      <c r="Z700" s="17">
        <v>0.31842141313646899</v>
      </c>
      <c r="AA700" s="17">
        <v>0</v>
      </c>
      <c r="AB700" s="17">
        <v>0.39223737941823</v>
      </c>
      <c r="AC700" s="17">
        <v>0.72157264161510604</v>
      </c>
      <c r="AD700" s="17">
        <v>0.217535565945292</v>
      </c>
      <c r="AE700" s="17"/>
      <c r="AF700" s="17">
        <v>0.36033418422997399</v>
      </c>
      <c r="AG700" s="17">
        <v>0.29889002308872298</v>
      </c>
    </row>
    <row r="701" spans="2:33" x14ac:dyDescent="0.5">
      <c r="B701" t="s">
        <v>285</v>
      </c>
      <c r="C701" s="17">
        <v>0.15274420218098</v>
      </c>
      <c r="D701" s="17">
        <v>0.178751914557576</v>
      </c>
      <c r="E701" s="17">
        <v>0.123508965652585</v>
      </c>
      <c r="F701" s="17"/>
      <c r="G701" s="17">
        <v>0.25171027106987998</v>
      </c>
      <c r="H701" s="17">
        <v>0.14073023659860501</v>
      </c>
      <c r="I701" s="17">
        <v>0.167452750770548</v>
      </c>
      <c r="J701" s="17">
        <v>0.16576906314581</v>
      </c>
      <c r="K701" s="17">
        <v>8.6279133862946306E-2</v>
      </c>
      <c r="L701" s="17">
        <v>0</v>
      </c>
      <c r="M701" s="17"/>
      <c r="N701" s="17">
        <v>0.255032398044506</v>
      </c>
      <c r="O701" s="17">
        <v>0</v>
      </c>
      <c r="P701" s="17">
        <v>0.50837856110485102</v>
      </c>
      <c r="Q701" s="17">
        <v>0.118159167277562</v>
      </c>
      <c r="R701" s="17" t="s">
        <v>292</v>
      </c>
      <c r="S701" s="17">
        <v>0</v>
      </c>
      <c r="T701" s="17">
        <v>0.25354749645709102</v>
      </c>
      <c r="U701" s="17">
        <v>0.24150426781835299</v>
      </c>
      <c r="V701" s="17">
        <v>0.27492710360181799</v>
      </c>
      <c r="W701" s="17">
        <v>0</v>
      </c>
      <c r="X701" s="17">
        <v>0</v>
      </c>
      <c r="Y701" s="17">
        <v>0.13832819163014301</v>
      </c>
      <c r="Z701" s="17">
        <v>9.7571009461328295E-2</v>
      </c>
      <c r="AA701" s="17">
        <v>0</v>
      </c>
      <c r="AB701" s="17">
        <v>0.12178863375194</v>
      </c>
      <c r="AC701" s="17">
        <v>0.27842735838489402</v>
      </c>
      <c r="AD701" s="17">
        <v>0.14511416567989699</v>
      </c>
      <c r="AE701" s="17"/>
      <c r="AF701" s="17">
        <v>0.17147487756117299</v>
      </c>
      <c r="AG701" s="17">
        <v>0.13413094080754101</v>
      </c>
    </row>
    <row r="702" spans="2:33" x14ac:dyDescent="0.5">
      <c r="B702" t="s">
        <v>286</v>
      </c>
      <c r="C702" s="17">
        <v>6.3667368570428498E-2</v>
      </c>
      <c r="D702" s="17">
        <v>7.5173031166221094E-2</v>
      </c>
      <c r="E702" s="17">
        <v>5.0733867825219298E-2</v>
      </c>
      <c r="F702" s="17"/>
      <c r="G702" s="17">
        <v>9.3177949776373795E-2</v>
      </c>
      <c r="H702" s="17">
        <v>6.2747885961585606E-2</v>
      </c>
      <c r="I702" s="17">
        <v>8.4404880754560901E-2</v>
      </c>
      <c r="J702" s="17">
        <v>5.4053412136065397E-2</v>
      </c>
      <c r="K702" s="17">
        <v>0</v>
      </c>
      <c r="L702" s="17">
        <v>0.11604943405144</v>
      </c>
      <c r="M702" s="17"/>
      <c r="N702" s="17">
        <v>7.2248801937092003E-2</v>
      </c>
      <c r="O702" s="17">
        <v>0.33565752222907402</v>
      </c>
      <c r="P702" s="17">
        <v>0</v>
      </c>
      <c r="Q702" s="17">
        <v>0.112762182046155</v>
      </c>
      <c r="R702" s="17" t="s">
        <v>292</v>
      </c>
      <c r="S702" s="17">
        <v>0</v>
      </c>
      <c r="T702" s="17">
        <v>0</v>
      </c>
      <c r="U702" s="17">
        <v>3.8285939267713599E-2</v>
      </c>
      <c r="V702" s="17">
        <v>0</v>
      </c>
      <c r="W702" s="17">
        <v>0</v>
      </c>
      <c r="X702" s="17">
        <v>0</v>
      </c>
      <c r="Y702" s="17">
        <v>1.5710961289144301E-2</v>
      </c>
      <c r="Z702" s="17">
        <v>5.8845934345864E-2</v>
      </c>
      <c r="AA702" s="17">
        <v>0.217468052758163</v>
      </c>
      <c r="AB702" s="17">
        <v>0.10590836819448</v>
      </c>
      <c r="AC702" s="17">
        <v>0</v>
      </c>
      <c r="AD702" s="17">
        <v>0.156561218081221</v>
      </c>
      <c r="AE702" s="17"/>
      <c r="AF702" s="17">
        <v>7.7580742394588106E-2</v>
      </c>
      <c r="AG702" s="17">
        <v>4.98412113006651E-2</v>
      </c>
    </row>
    <row r="703" spans="2:33" x14ac:dyDescent="0.5">
      <c r="B703" t="s">
        <v>287</v>
      </c>
      <c r="C703" s="17">
        <v>1.94954757743287E-2</v>
      </c>
      <c r="D703" s="17">
        <v>2.7628371288260699E-2</v>
      </c>
      <c r="E703" s="17">
        <v>1.03532982322363E-2</v>
      </c>
      <c r="F703" s="17"/>
      <c r="G703" s="17">
        <v>0</v>
      </c>
      <c r="H703" s="17">
        <v>2.5056869609106799E-2</v>
      </c>
      <c r="I703" s="17">
        <v>9.8395796525541299E-3</v>
      </c>
      <c r="J703" s="17">
        <v>3.7410354418731702E-2</v>
      </c>
      <c r="K703" s="17">
        <v>0</v>
      </c>
      <c r="L703" s="17">
        <v>0</v>
      </c>
      <c r="M703" s="17"/>
      <c r="N703" s="17">
        <v>3.4350962347595902E-2</v>
      </c>
      <c r="O703" s="17">
        <v>0</v>
      </c>
      <c r="P703" s="17">
        <v>0</v>
      </c>
      <c r="Q703" s="17">
        <v>5.6381091023077499E-2</v>
      </c>
      <c r="R703" s="17" t="s">
        <v>292</v>
      </c>
      <c r="S703" s="17">
        <v>0</v>
      </c>
      <c r="T703" s="17">
        <v>0</v>
      </c>
      <c r="U703" s="17">
        <v>1.26258949512665E-2</v>
      </c>
      <c r="V703" s="17">
        <v>0</v>
      </c>
      <c r="W703" s="17">
        <v>0</v>
      </c>
      <c r="X703" s="17">
        <v>0</v>
      </c>
      <c r="Y703" s="17">
        <v>2.6689665074573599E-2</v>
      </c>
      <c r="Z703" s="17">
        <v>0</v>
      </c>
      <c r="AA703" s="17">
        <v>0.201649962955952</v>
      </c>
      <c r="AB703" s="17">
        <v>1.54043268729271E-2</v>
      </c>
      <c r="AC703" s="17">
        <v>0</v>
      </c>
      <c r="AD703" s="17">
        <v>3.54991247802365E-2</v>
      </c>
      <c r="AE703" s="17"/>
      <c r="AF703" s="17">
        <v>2.62732354090414E-2</v>
      </c>
      <c r="AG703" s="17">
        <v>1.27602028038383E-2</v>
      </c>
    </row>
    <row r="704" spans="2:33" x14ac:dyDescent="0.5">
      <c r="B704" t="s">
        <v>169</v>
      </c>
      <c r="C704" s="17">
        <v>3.2792195488706703E-2</v>
      </c>
      <c r="D704" s="17">
        <v>6.95928046556864E-3</v>
      </c>
      <c r="E704" s="17">
        <v>6.1830942533562597E-2</v>
      </c>
      <c r="F704" s="17"/>
      <c r="G704" s="17">
        <v>5.9135287695926401E-2</v>
      </c>
      <c r="H704" s="17">
        <v>0</v>
      </c>
      <c r="I704" s="17">
        <v>2.55555188247109E-2</v>
      </c>
      <c r="J704" s="17">
        <v>4.3423913488435599E-2</v>
      </c>
      <c r="K704" s="17">
        <v>7.8780221498247996E-2</v>
      </c>
      <c r="L704" s="17">
        <v>0</v>
      </c>
      <c r="M704" s="17"/>
      <c r="N704" s="17">
        <v>5.74450907080713E-2</v>
      </c>
      <c r="O704" s="17">
        <v>0.157250279419336</v>
      </c>
      <c r="P704" s="17">
        <v>0</v>
      </c>
      <c r="Q704" s="17">
        <v>0</v>
      </c>
      <c r="R704" s="17" t="s">
        <v>292</v>
      </c>
      <c r="S704" s="17">
        <v>0</v>
      </c>
      <c r="T704" s="17">
        <v>0</v>
      </c>
      <c r="U704" s="17">
        <v>1.36163118957815E-2</v>
      </c>
      <c r="V704" s="17">
        <v>0.112308059877699</v>
      </c>
      <c r="W704" s="17">
        <v>0</v>
      </c>
      <c r="X704" s="17">
        <v>0</v>
      </c>
      <c r="Y704" s="17">
        <v>4.19608484952642E-2</v>
      </c>
      <c r="Z704" s="17">
        <v>3.4562756154489102E-2</v>
      </c>
      <c r="AA704" s="17">
        <v>0</v>
      </c>
      <c r="AB704" s="17">
        <v>4.1073092553840097E-2</v>
      </c>
      <c r="AC704" s="17">
        <v>0</v>
      </c>
      <c r="AD704" s="17">
        <v>6.0305651155774201E-2</v>
      </c>
      <c r="AE704" s="17"/>
      <c r="AF704" s="17">
        <v>2.8770544506459599E-2</v>
      </c>
      <c r="AG704" s="17">
        <v>3.6788636586846002E-2</v>
      </c>
    </row>
    <row r="705" spans="2:33" x14ac:dyDescent="0.5">
      <c r="B705" t="s">
        <v>288</v>
      </c>
      <c r="C705" s="17">
        <v>0.73130075798555705</v>
      </c>
      <c r="D705" s="17">
        <v>0.71148740252237297</v>
      </c>
      <c r="E705" s="17">
        <v>0.75357292575639701</v>
      </c>
      <c r="F705" s="17"/>
      <c r="G705" s="17">
        <v>0.59597649145781895</v>
      </c>
      <c r="H705" s="17">
        <v>0.77146500783070204</v>
      </c>
      <c r="I705" s="17">
        <v>0.71274726999762605</v>
      </c>
      <c r="J705" s="17">
        <v>0.69934325681095699</v>
      </c>
      <c r="K705" s="17">
        <v>0.83494064463880602</v>
      </c>
      <c r="L705" s="17">
        <v>0.88395056594856003</v>
      </c>
      <c r="M705" s="17"/>
      <c r="N705" s="17">
        <v>0.58092274696273405</v>
      </c>
      <c r="O705" s="17">
        <v>0.50709219835159003</v>
      </c>
      <c r="P705" s="17">
        <v>0.49162143889514898</v>
      </c>
      <c r="Q705" s="17">
        <v>0.71269755965320603</v>
      </c>
      <c r="R705" s="17" t="s">
        <v>292</v>
      </c>
      <c r="S705" s="17">
        <v>1</v>
      </c>
      <c r="T705" s="17">
        <v>0.74645250354290904</v>
      </c>
      <c r="U705" s="17">
        <v>0.69396758606688602</v>
      </c>
      <c r="V705" s="17">
        <v>0.61276483652048297</v>
      </c>
      <c r="W705" s="17">
        <v>1</v>
      </c>
      <c r="X705" s="17">
        <v>1</v>
      </c>
      <c r="Y705" s="17">
        <v>0.77731033351087497</v>
      </c>
      <c r="Z705" s="17">
        <v>0.80902030003831804</v>
      </c>
      <c r="AA705" s="17">
        <v>0.580881984285885</v>
      </c>
      <c r="AB705" s="17">
        <v>0.71582557862681295</v>
      </c>
      <c r="AC705" s="17">
        <v>0.72157264161510604</v>
      </c>
      <c r="AD705" s="17">
        <v>0.60251984030287098</v>
      </c>
      <c r="AE705" s="17"/>
      <c r="AF705" s="17">
        <v>0.695900600128738</v>
      </c>
      <c r="AG705" s="17">
        <v>0.76647900850110895</v>
      </c>
    </row>
    <row r="706" spans="2:33" x14ac:dyDescent="0.5">
      <c r="B706" t="s">
        <v>289</v>
      </c>
      <c r="C706" s="17">
        <v>8.3162844344757306E-2</v>
      </c>
      <c r="D706" s="17">
        <v>0.10280140245448199</v>
      </c>
      <c r="E706" s="17">
        <v>6.1087166057455698E-2</v>
      </c>
      <c r="F706" s="17"/>
      <c r="G706" s="17">
        <v>9.3177949776373795E-2</v>
      </c>
      <c r="H706" s="17">
        <v>8.7804755570692505E-2</v>
      </c>
      <c r="I706" s="17">
        <v>9.4244460407115094E-2</v>
      </c>
      <c r="J706" s="17">
        <v>9.1463766554797099E-2</v>
      </c>
      <c r="K706" s="17">
        <v>0</v>
      </c>
      <c r="L706" s="17">
        <v>0.11604943405144</v>
      </c>
      <c r="M706" s="17"/>
      <c r="N706" s="17">
        <v>0.106599764284688</v>
      </c>
      <c r="O706" s="17">
        <v>0.33565752222907402</v>
      </c>
      <c r="P706" s="17">
        <v>0</v>
      </c>
      <c r="Q706" s="17">
        <v>0.16914327306923199</v>
      </c>
      <c r="R706" s="17" t="s">
        <v>292</v>
      </c>
      <c r="S706" s="17">
        <v>0</v>
      </c>
      <c r="T706" s="17">
        <v>0</v>
      </c>
      <c r="U706" s="17">
        <v>5.0911834218980101E-2</v>
      </c>
      <c r="V706" s="17">
        <v>0</v>
      </c>
      <c r="W706" s="17">
        <v>0</v>
      </c>
      <c r="X706" s="17">
        <v>0</v>
      </c>
      <c r="Y706" s="17">
        <v>4.2400626363717803E-2</v>
      </c>
      <c r="Z706" s="17">
        <v>5.8845934345864E-2</v>
      </c>
      <c r="AA706" s="17">
        <v>0.419118015714115</v>
      </c>
      <c r="AB706" s="17">
        <v>0.12131269506740699</v>
      </c>
      <c r="AC706" s="17">
        <v>0</v>
      </c>
      <c r="AD706" s="17">
        <v>0.19206034286145701</v>
      </c>
      <c r="AE706" s="17"/>
      <c r="AF706" s="17">
        <v>0.10385397780363</v>
      </c>
      <c r="AG706" s="17">
        <v>6.26014141045034E-2</v>
      </c>
    </row>
    <row r="707" spans="2:33" x14ac:dyDescent="0.5">
      <c r="B707" t="s">
        <v>100</v>
      </c>
      <c r="C707" s="17">
        <v>0.64813791364079898</v>
      </c>
      <c r="D707" s="17">
        <v>0.60868600006789197</v>
      </c>
      <c r="E707" s="17">
        <v>0.69248575969894099</v>
      </c>
      <c r="F707" s="17"/>
      <c r="G707" s="17">
        <v>0.502798541681446</v>
      </c>
      <c r="H707" s="17">
        <v>0.68366025226001004</v>
      </c>
      <c r="I707" s="17">
        <v>0.61850280959051096</v>
      </c>
      <c r="J707" s="17">
        <v>0.60787949025615995</v>
      </c>
      <c r="K707" s="17">
        <v>0.83494064463880602</v>
      </c>
      <c r="L707" s="17">
        <v>0.76790113189711995</v>
      </c>
      <c r="M707" s="17"/>
      <c r="N707" s="17">
        <v>0.47432298267804701</v>
      </c>
      <c r="O707" s="17">
        <v>0.17143467612251601</v>
      </c>
      <c r="P707" s="17">
        <v>0.49162143889514898</v>
      </c>
      <c r="Q707" s="17">
        <v>0.54355428658397298</v>
      </c>
      <c r="R707" s="17" t="s">
        <v>292</v>
      </c>
      <c r="S707" s="17">
        <v>1</v>
      </c>
      <c r="T707" s="17">
        <v>0.74645250354290904</v>
      </c>
      <c r="U707" s="17">
        <v>0.64305575184790598</v>
      </c>
      <c r="V707" s="17">
        <v>0.61276483652048297</v>
      </c>
      <c r="W707" s="17">
        <v>1</v>
      </c>
      <c r="X707" s="17">
        <v>1</v>
      </c>
      <c r="Y707" s="17">
        <v>0.73490970714715698</v>
      </c>
      <c r="Z707" s="17">
        <v>0.75017436569245399</v>
      </c>
      <c r="AA707" s="17">
        <v>0.161763968571771</v>
      </c>
      <c r="AB707" s="17">
        <v>0.59451288355940601</v>
      </c>
      <c r="AC707" s="17">
        <v>0.72157264161510604</v>
      </c>
      <c r="AD707" s="17">
        <v>0.41045949744141402</v>
      </c>
      <c r="AE707" s="17"/>
      <c r="AF707" s="17">
        <v>0.59204662232510896</v>
      </c>
      <c r="AG707" s="17">
        <v>0.70387759439660602</v>
      </c>
    </row>
    <row r="708" spans="2:33" x14ac:dyDescent="0.5">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row>
    <row r="709" spans="2:33" x14ac:dyDescent="0.5">
      <c r="B709" s="6" t="s">
        <v>309</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row>
    <row r="710" spans="2:33" x14ac:dyDescent="0.5">
      <c r="B710" s="24" t="s">
        <v>58</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row>
    <row r="711" spans="2:33" x14ac:dyDescent="0.5">
      <c r="B711" t="s">
        <v>283</v>
      </c>
      <c r="C711" s="17">
        <v>0.57060045350249899</v>
      </c>
      <c r="D711" s="17">
        <v>0.51550593062360395</v>
      </c>
      <c r="E711" s="17">
        <v>0.62067489153933297</v>
      </c>
      <c r="F711" s="17"/>
      <c r="G711" s="17">
        <v>0.62871855693801204</v>
      </c>
      <c r="H711" s="17">
        <v>0.51192062316637299</v>
      </c>
      <c r="I711" s="17">
        <v>0.58639701077198103</v>
      </c>
      <c r="J711" s="17">
        <v>0.56393297285184696</v>
      </c>
      <c r="K711" s="17">
        <v>0.56419981581140199</v>
      </c>
      <c r="L711" s="17">
        <v>0.58007938312324703</v>
      </c>
      <c r="M711" s="17"/>
      <c r="N711" s="17">
        <v>0.56232291428441095</v>
      </c>
      <c r="O711" s="17">
        <v>0.49568691170180801</v>
      </c>
      <c r="P711" s="17">
        <v>0.62342297053377604</v>
      </c>
      <c r="Q711" s="17">
        <v>0.49260918522677699</v>
      </c>
      <c r="R711" s="17">
        <v>0.65996869532452596</v>
      </c>
      <c r="S711" s="17">
        <v>0.50336326875177595</v>
      </c>
      <c r="T711" s="17">
        <v>0.54724053324354205</v>
      </c>
      <c r="U711" s="17">
        <v>0.54482572239854599</v>
      </c>
      <c r="V711" s="17">
        <v>0.56516172498448403</v>
      </c>
      <c r="W711" s="17">
        <v>0.55535454458958</v>
      </c>
      <c r="X711" s="17">
        <v>0.51174739194029994</v>
      </c>
      <c r="Y711" s="17">
        <v>0.49502492319519498</v>
      </c>
      <c r="Z711" s="17">
        <v>0.648876429204014</v>
      </c>
      <c r="AA711" s="17">
        <v>0.70944120124482701</v>
      </c>
      <c r="AB711" s="17">
        <v>0.602471127656523</v>
      </c>
      <c r="AC711" s="17">
        <v>0.72453898893908797</v>
      </c>
      <c r="AD711" s="17">
        <v>0.59634299413589498</v>
      </c>
      <c r="AE711" s="17"/>
      <c r="AF711" s="17">
        <v>0.52086763486028897</v>
      </c>
      <c r="AG711" s="17">
        <v>0.60337331586968901</v>
      </c>
    </row>
    <row r="712" spans="2:33" x14ac:dyDescent="0.5">
      <c r="B712" t="s">
        <v>284</v>
      </c>
      <c r="C712" s="17">
        <v>0.332639827658819</v>
      </c>
      <c r="D712" s="17">
        <v>0.365200067525697</v>
      </c>
      <c r="E712" s="17">
        <v>0.30335184458953501</v>
      </c>
      <c r="F712" s="17"/>
      <c r="G712" s="17">
        <v>0.287390200876739</v>
      </c>
      <c r="H712" s="17">
        <v>0.33744520593819899</v>
      </c>
      <c r="I712" s="17">
        <v>0.31190069036886198</v>
      </c>
      <c r="J712" s="17">
        <v>0.35066836598344903</v>
      </c>
      <c r="K712" s="17">
        <v>0.36089180612030602</v>
      </c>
      <c r="L712" s="17">
        <v>0.328196330562115</v>
      </c>
      <c r="M712" s="17"/>
      <c r="N712" s="17">
        <v>0.34269998979327898</v>
      </c>
      <c r="O712" s="17">
        <v>0.27368703771596398</v>
      </c>
      <c r="P712" s="17">
        <v>0.20636261247519899</v>
      </c>
      <c r="Q712" s="17">
        <v>0.39730362405242398</v>
      </c>
      <c r="R712" s="17">
        <v>0.262022872709814</v>
      </c>
      <c r="S712" s="17">
        <v>0.35584415098478001</v>
      </c>
      <c r="T712" s="17">
        <v>0.27860832550134301</v>
      </c>
      <c r="U712" s="17">
        <v>0.34683737178394403</v>
      </c>
      <c r="V712" s="17">
        <v>0.35143752186257898</v>
      </c>
      <c r="W712" s="17">
        <v>0.36426821877375398</v>
      </c>
      <c r="X712" s="17">
        <v>0.38103458947885199</v>
      </c>
      <c r="Y712" s="17">
        <v>0.41421028530418003</v>
      </c>
      <c r="Z712" s="17">
        <v>0.24670899199996699</v>
      </c>
      <c r="AA712" s="17">
        <v>0.22273331183449799</v>
      </c>
      <c r="AB712" s="17">
        <v>0.32910704628625398</v>
      </c>
      <c r="AC712" s="17">
        <v>0.16717385605992399</v>
      </c>
      <c r="AD712" s="17">
        <v>0.33427114942230501</v>
      </c>
      <c r="AE712" s="17"/>
      <c r="AF712" s="17">
        <v>0.373313091783886</v>
      </c>
      <c r="AG712" s="17">
        <v>0.305837017691724</v>
      </c>
    </row>
    <row r="713" spans="2:33" x14ac:dyDescent="0.5">
      <c r="B713" t="s">
        <v>307</v>
      </c>
      <c r="C713" s="17">
        <v>7.7717363639995402E-2</v>
      </c>
      <c r="D713" s="17">
        <v>9.0788752680366097E-2</v>
      </c>
      <c r="E713" s="17">
        <v>6.5743445664781394E-2</v>
      </c>
      <c r="F713" s="17"/>
      <c r="G713" s="17">
        <v>6.3818736161228906E-2</v>
      </c>
      <c r="H713" s="17">
        <v>0.120707170522189</v>
      </c>
      <c r="I713" s="17">
        <v>8.2871703911695696E-2</v>
      </c>
      <c r="J713" s="17">
        <v>7.1300813452698897E-2</v>
      </c>
      <c r="K713" s="17">
        <v>4.92241637719492E-2</v>
      </c>
      <c r="L713" s="17">
        <v>7.9516680689746294E-2</v>
      </c>
      <c r="M713" s="17"/>
      <c r="N713" s="17">
        <v>9.4977095922310004E-2</v>
      </c>
      <c r="O713" s="17">
        <v>0.164781192912864</v>
      </c>
      <c r="P713" s="17">
        <v>0.17021441699102499</v>
      </c>
      <c r="Q713" s="17">
        <v>9.18726406277795E-2</v>
      </c>
      <c r="R713" s="17">
        <v>0</v>
      </c>
      <c r="S713" s="17">
        <v>0.14079258026344399</v>
      </c>
      <c r="T713" s="17">
        <v>0.13798990886954801</v>
      </c>
      <c r="U713" s="17">
        <v>7.5139352386663194E-2</v>
      </c>
      <c r="V713" s="17">
        <v>8.3400753152936505E-2</v>
      </c>
      <c r="W713" s="17">
        <v>5.6791897559710598E-2</v>
      </c>
      <c r="X713" s="17">
        <v>0.10721801858084901</v>
      </c>
      <c r="Y713" s="17">
        <v>8.57421253170534E-2</v>
      </c>
      <c r="Z713" s="17">
        <v>7.65384986979981E-2</v>
      </c>
      <c r="AA713" s="17">
        <v>6.7825486920674902E-2</v>
      </c>
      <c r="AB713" s="17">
        <v>5.0136656582630897E-2</v>
      </c>
      <c r="AC713" s="17">
        <v>0.108287155000988</v>
      </c>
      <c r="AD713" s="17">
        <v>3.0509650007172501E-2</v>
      </c>
      <c r="AE713" s="17"/>
      <c r="AF713" s="17">
        <v>8.2874724074861295E-2</v>
      </c>
      <c r="AG713" s="17">
        <v>7.43187735675961E-2</v>
      </c>
    </row>
    <row r="714" spans="2:33" x14ac:dyDescent="0.5">
      <c r="B714" t="s">
        <v>286</v>
      </c>
      <c r="C714" s="17">
        <v>8.9610605880483495E-3</v>
      </c>
      <c r="D714" s="17">
        <v>1.69613366462276E-2</v>
      </c>
      <c r="E714" s="17">
        <v>1.48297608922372E-3</v>
      </c>
      <c r="F714" s="17"/>
      <c r="G714" s="17">
        <v>1.07735912479201E-2</v>
      </c>
      <c r="H714" s="17">
        <v>2.5182930255538302E-2</v>
      </c>
      <c r="I714" s="17">
        <v>4.6996830453871798E-3</v>
      </c>
      <c r="J714" s="17">
        <v>0</v>
      </c>
      <c r="K714" s="17">
        <v>1.8072365261765401E-2</v>
      </c>
      <c r="L714" s="17">
        <v>3.4830734684870501E-3</v>
      </c>
      <c r="M714" s="17"/>
      <c r="N714" s="17">
        <v>0</v>
      </c>
      <c r="O714" s="17">
        <v>0</v>
      </c>
      <c r="P714" s="17">
        <v>0</v>
      </c>
      <c r="Q714" s="17">
        <v>0</v>
      </c>
      <c r="R714" s="17">
        <v>0</v>
      </c>
      <c r="S714" s="17">
        <v>0</v>
      </c>
      <c r="T714" s="17">
        <v>0</v>
      </c>
      <c r="U714" s="17">
        <v>2.77534322999941E-2</v>
      </c>
      <c r="V714" s="17">
        <v>0</v>
      </c>
      <c r="W714" s="17">
        <v>2.35853390769553E-2</v>
      </c>
      <c r="X714" s="17">
        <v>0</v>
      </c>
      <c r="Y714" s="17">
        <v>0</v>
      </c>
      <c r="Z714" s="17">
        <v>1.14471076480853E-2</v>
      </c>
      <c r="AA714" s="17">
        <v>0</v>
      </c>
      <c r="AB714" s="17">
        <v>1.1353213056234599E-2</v>
      </c>
      <c r="AC714" s="17">
        <v>0</v>
      </c>
      <c r="AD714" s="17">
        <v>1.54118582231479E-2</v>
      </c>
      <c r="AE714" s="17"/>
      <c r="AF714" s="17">
        <v>1.41255820428617E-2</v>
      </c>
      <c r="AG714" s="17">
        <v>5.5577515568698797E-3</v>
      </c>
    </row>
    <row r="715" spans="2:33" x14ac:dyDescent="0.5">
      <c r="B715" t="s">
        <v>287</v>
      </c>
      <c r="C715" s="17">
        <v>2.7139605821328702E-3</v>
      </c>
      <c r="D715" s="17">
        <v>5.6152163245980196E-3</v>
      </c>
      <c r="E715" s="17">
        <v>0</v>
      </c>
      <c r="F715" s="17"/>
      <c r="G715" s="17">
        <v>0</v>
      </c>
      <c r="H715" s="17">
        <v>0</v>
      </c>
      <c r="I715" s="17">
        <v>0</v>
      </c>
      <c r="J715" s="17">
        <v>8.3834683358714399E-3</v>
      </c>
      <c r="K715" s="17">
        <v>0</v>
      </c>
      <c r="L715" s="17">
        <v>4.52684942288307E-3</v>
      </c>
      <c r="M715" s="17"/>
      <c r="N715" s="17">
        <v>0</v>
      </c>
      <c r="O715" s="17">
        <v>0</v>
      </c>
      <c r="P715" s="17">
        <v>0</v>
      </c>
      <c r="Q715" s="17">
        <v>1.82145500930198E-2</v>
      </c>
      <c r="R715" s="17">
        <v>7.8008431965659999E-2</v>
      </c>
      <c r="S715" s="17">
        <v>0</v>
      </c>
      <c r="T715" s="17">
        <v>0</v>
      </c>
      <c r="U715" s="17">
        <v>5.4441211308528803E-3</v>
      </c>
      <c r="V715" s="17">
        <v>0</v>
      </c>
      <c r="W715" s="17">
        <v>0</v>
      </c>
      <c r="X715" s="17">
        <v>0</v>
      </c>
      <c r="Y715" s="17">
        <v>0</v>
      </c>
      <c r="Z715" s="17">
        <v>0</v>
      </c>
      <c r="AA715" s="17">
        <v>0</v>
      </c>
      <c r="AB715" s="17">
        <v>0</v>
      </c>
      <c r="AC715" s="17">
        <v>0</v>
      </c>
      <c r="AD715" s="17">
        <v>0</v>
      </c>
      <c r="AE715" s="17"/>
      <c r="AF715" s="17">
        <v>4.6864799342204002E-3</v>
      </c>
      <c r="AG715" s="17">
        <v>1.4141125741674501E-3</v>
      </c>
    </row>
    <row r="716" spans="2:33" x14ac:dyDescent="0.5">
      <c r="B716" t="s">
        <v>231</v>
      </c>
      <c r="C716" s="17">
        <v>7.3673340285051701E-3</v>
      </c>
      <c r="D716" s="17">
        <v>5.9286961995075804E-3</v>
      </c>
      <c r="E716" s="17">
        <v>8.7468421171265198E-3</v>
      </c>
      <c r="F716" s="17"/>
      <c r="G716" s="17">
        <v>9.2989147761002693E-3</v>
      </c>
      <c r="H716" s="17">
        <v>4.7440701177000498E-3</v>
      </c>
      <c r="I716" s="17">
        <v>1.4130911902074101E-2</v>
      </c>
      <c r="J716" s="17">
        <v>5.7143793761339004E-3</v>
      </c>
      <c r="K716" s="17">
        <v>7.6118490345775097E-3</v>
      </c>
      <c r="L716" s="17">
        <v>4.1976827335220099E-3</v>
      </c>
      <c r="M716" s="17"/>
      <c r="N716" s="17">
        <v>0</v>
      </c>
      <c r="O716" s="17">
        <v>6.5844857669363793E-2</v>
      </c>
      <c r="P716" s="17">
        <v>0</v>
      </c>
      <c r="Q716" s="17">
        <v>0</v>
      </c>
      <c r="R716" s="17">
        <v>0</v>
      </c>
      <c r="S716" s="17">
        <v>0</v>
      </c>
      <c r="T716" s="17">
        <v>3.6161232385567399E-2</v>
      </c>
      <c r="U716" s="17">
        <v>0</v>
      </c>
      <c r="V716" s="17">
        <v>0</v>
      </c>
      <c r="W716" s="17">
        <v>0</v>
      </c>
      <c r="X716" s="17">
        <v>0</v>
      </c>
      <c r="Y716" s="17">
        <v>5.0226661835710102E-3</v>
      </c>
      <c r="Z716" s="17">
        <v>1.64289724499358E-2</v>
      </c>
      <c r="AA716" s="17">
        <v>0</v>
      </c>
      <c r="AB716" s="17">
        <v>6.9319564183574498E-3</v>
      </c>
      <c r="AC716" s="17">
        <v>0</v>
      </c>
      <c r="AD716" s="17">
        <v>2.346434821148E-2</v>
      </c>
      <c r="AE716" s="17"/>
      <c r="AF716" s="17">
        <v>4.13248730388187E-3</v>
      </c>
      <c r="AG716" s="17">
        <v>9.4990287399537993E-3</v>
      </c>
    </row>
    <row r="717" spans="2:33" x14ac:dyDescent="0.5">
      <c r="B717" t="s">
        <v>288</v>
      </c>
      <c r="C717" s="17">
        <v>0.90324028116131805</v>
      </c>
      <c r="D717" s="17">
        <v>0.88070599814930095</v>
      </c>
      <c r="E717" s="17">
        <v>0.92402673612886799</v>
      </c>
      <c r="F717" s="17"/>
      <c r="G717" s="17">
        <v>0.91610875781475098</v>
      </c>
      <c r="H717" s="17">
        <v>0.84936582910457203</v>
      </c>
      <c r="I717" s="17">
        <v>0.89829770114084295</v>
      </c>
      <c r="J717" s="17">
        <v>0.91460133883529604</v>
      </c>
      <c r="K717" s="17">
        <v>0.92509162193170802</v>
      </c>
      <c r="L717" s="17">
        <v>0.90827571368536197</v>
      </c>
      <c r="M717" s="17"/>
      <c r="N717" s="17">
        <v>0.90502290407769004</v>
      </c>
      <c r="O717" s="17">
        <v>0.76937394941777204</v>
      </c>
      <c r="P717" s="17">
        <v>0.82978558300897498</v>
      </c>
      <c r="Q717" s="17">
        <v>0.88991280927920102</v>
      </c>
      <c r="R717" s="17">
        <v>0.92199156803434001</v>
      </c>
      <c r="S717" s="17">
        <v>0.85920741973655601</v>
      </c>
      <c r="T717" s="17">
        <v>0.82584885874488501</v>
      </c>
      <c r="U717" s="17">
        <v>0.89166309418249001</v>
      </c>
      <c r="V717" s="17">
        <v>0.91659924684706295</v>
      </c>
      <c r="W717" s="17">
        <v>0.91962276336333404</v>
      </c>
      <c r="X717" s="17">
        <v>0.89278198141915199</v>
      </c>
      <c r="Y717" s="17">
        <v>0.909235208499376</v>
      </c>
      <c r="Z717" s="17">
        <v>0.89558542120398099</v>
      </c>
      <c r="AA717" s="17">
        <v>0.93217451307932497</v>
      </c>
      <c r="AB717" s="17">
        <v>0.93157817394277698</v>
      </c>
      <c r="AC717" s="17">
        <v>0.89171284499901204</v>
      </c>
      <c r="AD717" s="17">
        <v>0.93061414355820005</v>
      </c>
      <c r="AE717" s="17"/>
      <c r="AF717" s="17">
        <v>0.89418072664417503</v>
      </c>
      <c r="AG717" s="17">
        <v>0.90921033356141301</v>
      </c>
    </row>
    <row r="718" spans="2:33" x14ac:dyDescent="0.5">
      <c r="B718" t="s">
        <v>289</v>
      </c>
      <c r="C718" s="17">
        <v>1.16750211701812E-2</v>
      </c>
      <c r="D718" s="17">
        <v>2.25765529708256E-2</v>
      </c>
      <c r="E718" s="17">
        <v>1.48297608922372E-3</v>
      </c>
      <c r="F718" s="17"/>
      <c r="G718" s="17">
        <v>1.07735912479201E-2</v>
      </c>
      <c r="H718" s="17">
        <v>2.5182930255538302E-2</v>
      </c>
      <c r="I718" s="17">
        <v>4.6996830453871798E-3</v>
      </c>
      <c r="J718" s="17">
        <v>8.3834683358714399E-3</v>
      </c>
      <c r="K718" s="17">
        <v>1.8072365261765401E-2</v>
      </c>
      <c r="L718" s="17">
        <v>8.0099228913701106E-3</v>
      </c>
      <c r="M718" s="17"/>
      <c r="N718" s="17">
        <v>0</v>
      </c>
      <c r="O718" s="17">
        <v>0</v>
      </c>
      <c r="P718" s="17">
        <v>0</v>
      </c>
      <c r="Q718" s="17">
        <v>1.82145500930198E-2</v>
      </c>
      <c r="R718" s="17">
        <v>7.8008431965659999E-2</v>
      </c>
      <c r="S718" s="17">
        <v>0</v>
      </c>
      <c r="T718" s="17">
        <v>0</v>
      </c>
      <c r="U718" s="17">
        <v>3.3197553430847002E-2</v>
      </c>
      <c r="V718" s="17">
        <v>0</v>
      </c>
      <c r="W718" s="17">
        <v>2.35853390769553E-2</v>
      </c>
      <c r="X718" s="17">
        <v>0</v>
      </c>
      <c r="Y718" s="17">
        <v>0</v>
      </c>
      <c r="Z718" s="17">
        <v>1.14471076480853E-2</v>
      </c>
      <c r="AA718" s="17">
        <v>0</v>
      </c>
      <c r="AB718" s="17">
        <v>1.1353213056234599E-2</v>
      </c>
      <c r="AC718" s="17">
        <v>0</v>
      </c>
      <c r="AD718" s="17">
        <v>1.54118582231479E-2</v>
      </c>
      <c r="AE718" s="17"/>
      <c r="AF718" s="17">
        <v>1.8812061977082101E-2</v>
      </c>
      <c r="AG718" s="17">
        <v>6.9718641310373402E-3</v>
      </c>
    </row>
    <row r="719" spans="2:33" x14ac:dyDescent="0.5">
      <c r="B719" t="s">
        <v>100</v>
      </c>
      <c r="C719" s="17">
        <v>0.891565259991137</v>
      </c>
      <c r="D719" s="17">
        <v>0.858129445178475</v>
      </c>
      <c r="E719" s="17">
        <v>0.922543760039645</v>
      </c>
      <c r="F719" s="17"/>
      <c r="G719" s="17">
        <v>0.905335166566831</v>
      </c>
      <c r="H719" s="17">
        <v>0.82418289884903395</v>
      </c>
      <c r="I719" s="17">
        <v>0.89359801809545603</v>
      </c>
      <c r="J719" s="17">
        <v>0.90621787049942404</v>
      </c>
      <c r="K719" s="17">
        <v>0.90701925666994299</v>
      </c>
      <c r="L719" s="17">
        <v>0.90026579079399105</v>
      </c>
      <c r="M719" s="17"/>
      <c r="N719" s="17">
        <v>0.90502290407769004</v>
      </c>
      <c r="O719" s="17">
        <v>0.76937394941777204</v>
      </c>
      <c r="P719" s="17">
        <v>0.82978558300897498</v>
      </c>
      <c r="Q719" s="17">
        <v>0.87169825918618105</v>
      </c>
      <c r="R719" s="17">
        <v>0.84398313606868003</v>
      </c>
      <c r="S719" s="17">
        <v>0.85920741973655601</v>
      </c>
      <c r="T719" s="17">
        <v>0.82584885874488501</v>
      </c>
      <c r="U719" s="17">
        <v>0.85846554075164305</v>
      </c>
      <c r="V719" s="17">
        <v>0.91659924684706295</v>
      </c>
      <c r="W719" s="17">
        <v>0.896037424286379</v>
      </c>
      <c r="X719" s="17">
        <v>0.89278198141915199</v>
      </c>
      <c r="Y719" s="17">
        <v>0.909235208499376</v>
      </c>
      <c r="Z719" s="17">
        <v>0.88413831355589501</v>
      </c>
      <c r="AA719" s="17">
        <v>0.93217451307932497</v>
      </c>
      <c r="AB719" s="17">
        <v>0.92022496088654304</v>
      </c>
      <c r="AC719" s="17">
        <v>0.89171284499901204</v>
      </c>
      <c r="AD719" s="17">
        <v>0.91520228533505199</v>
      </c>
      <c r="AE719" s="17"/>
      <c r="AF719" s="17">
        <v>0.87536866466709295</v>
      </c>
      <c r="AG719" s="17">
        <v>0.902238469430375</v>
      </c>
    </row>
    <row r="720" spans="2:33" x14ac:dyDescent="0.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row>
    <row r="721" spans="2:33" x14ac:dyDescent="0.5">
      <c r="B721" s="6" t="s">
        <v>310</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row>
    <row r="722" spans="2:33" x14ac:dyDescent="0.5">
      <c r="B722" s="24" t="s">
        <v>58</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row>
    <row r="723" spans="2:33" x14ac:dyDescent="0.5">
      <c r="B723" t="s">
        <v>283</v>
      </c>
      <c r="C723" s="17">
        <v>0.62136683813707705</v>
      </c>
      <c r="D723" s="17">
        <v>0.54227783843145705</v>
      </c>
      <c r="E723" s="17">
        <v>0.695748903448274</v>
      </c>
      <c r="F723" s="17"/>
      <c r="G723" s="17">
        <v>0.53305692457724296</v>
      </c>
      <c r="H723" s="17">
        <v>0.56169853959253302</v>
      </c>
      <c r="I723" s="17">
        <v>0.55181748656102003</v>
      </c>
      <c r="J723" s="17">
        <v>0.60969897981306098</v>
      </c>
      <c r="K723" s="17">
        <v>0.66964504516822798</v>
      </c>
      <c r="L723" s="17">
        <v>0.71600521068258205</v>
      </c>
      <c r="M723" s="17"/>
      <c r="N723" s="17">
        <v>0.57159678611907505</v>
      </c>
      <c r="O723" s="17">
        <v>0.58486501084055598</v>
      </c>
      <c r="P723" s="17">
        <v>0.61402686951538599</v>
      </c>
      <c r="Q723" s="17">
        <v>0.49775720338872798</v>
      </c>
      <c r="R723" s="17">
        <v>0.58660336119366796</v>
      </c>
      <c r="S723" s="17">
        <v>0.69155155355475995</v>
      </c>
      <c r="T723" s="17">
        <v>0.58880612172262503</v>
      </c>
      <c r="U723" s="17">
        <v>0.62522707539650102</v>
      </c>
      <c r="V723" s="17">
        <v>0.67044397779323595</v>
      </c>
      <c r="W723" s="17">
        <v>0.57781597941264096</v>
      </c>
      <c r="X723" s="17">
        <v>0.55451779630695397</v>
      </c>
      <c r="Y723" s="17">
        <v>0.69725759841977397</v>
      </c>
      <c r="Z723" s="17">
        <v>0.59998200118164802</v>
      </c>
      <c r="AA723" s="17">
        <v>0.69420101334223405</v>
      </c>
      <c r="AB723" s="17">
        <v>0.61615183539254104</v>
      </c>
      <c r="AC723" s="17">
        <v>0.60814550620971497</v>
      </c>
      <c r="AD723" s="17">
        <v>0.61863298012650703</v>
      </c>
      <c r="AE723" s="17"/>
      <c r="AF723" s="17">
        <v>0.58940806365874798</v>
      </c>
      <c r="AG723" s="17">
        <v>0.64242698606348903</v>
      </c>
    </row>
    <row r="724" spans="2:33" x14ac:dyDescent="0.5">
      <c r="B724" t="s">
        <v>284</v>
      </c>
      <c r="C724" s="17">
        <v>0.28330105487652502</v>
      </c>
      <c r="D724" s="17">
        <v>0.34630398504524401</v>
      </c>
      <c r="E724" s="17">
        <v>0.22365567420553001</v>
      </c>
      <c r="F724" s="17"/>
      <c r="G724" s="17">
        <v>0.32787814847188801</v>
      </c>
      <c r="H724" s="17">
        <v>0.31078886202976402</v>
      </c>
      <c r="I724" s="17">
        <v>0.34346143561500397</v>
      </c>
      <c r="J724" s="17">
        <v>0.29763752846802899</v>
      </c>
      <c r="K724" s="17">
        <v>0.24758784271682499</v>
      </c>
      <c r="L724" s="17">
        <v>0.218982121124292</v>
      </c>
      <c r="M724" s="17"/>
      <c r="N724" s="17">
        <v>0.35615955621142897</v>
      </c>
      <c r="O724" s="17">
        <v>0.23200300207819899</v>
      </c>
      <c r="P724" s="17">
        <v>0.17660665181186799</v>
      </c>
      <c r="Q724" s="17">
        <v>0.33356786105119801</v>
      </c>
      <c r="R724" s="17">
        <v>0.41339663880633198</v>
      </c>
      <c r="S724" s="17">
        <v>0.30844844644524</v>
      </c>
      <c r="T724" s="17">
        <v>0.29444714369691399</v>
      </c>
      <c r="U724" s="17">
        <v>0.27601323631428998</v>
      </c>
      <c r="V724" s="17">
        <v>0.26128797901425399</v>
      </c>
      <c r="W724" s="17">
        <v>0.34180678395069303</v>
      </c>
      <c r="X724" s="17">
        <v>0.33826418511219802</v>
      </c>
      <c r="Y724" s="17">
        <v>0.22614107370264699</v>
      </c>
      <c r="Z724" s="17">
        <v>0.27351434555569898</v>
      </c>
      <c r="AA724" s="17">
        <v>0.19026048299853801</v>
      </c>
      <c r="AB724" s="17">
        <v>0.30807409986623002</v>
      </c>
      <c r="AC724" s="17">
        <v>0.25295916784968903</v>
      </c>
      <c r="AD724" s="17">
        <v>0.31360850047786198</v>
      </c>
      <c r="AE724" s="17"/>
      <c r="AF724" s="17">
        <v>0.31519026775051801</v>
      </c>
      <c r="AG724" s="17">
        <v>0.26228674655758399</v>
      </c>
    </row>
    <row r="725" spans="2:33" x14ac:dyDescent="0.5">
      <c r="B725" t="s">
        <v>307</v>
      </c>
      <c r="C725" s="17">
        <v>7.4717275268276498E-2</v>
      </c>
      <c r="D725" s="17">
        <v>8.5294266803789806E-2</v>
      </c>
      <c r="E725" s="17">
        <v>6.5074142961585604E-2</v>
      </c>
      <c r="F725" s="17"/>
      <c r="G725" s="17">
        <v>0.11337100882579799</v>
      </c>
      <c r="H725" s="17">
        <v>0.107026729216748</v>
      </c>
      <c r="I725" s="17">
        <v>7.7605581747246993E-2</v>
      </c>
      <c r="J725" s="17">
        <v>7.1802986108642594E-2</v>
      </c>
      <c r="K725" s="17">
        <v>5.8027496686367898E-2</v>
      </c>
      <c r="L725" s="17">
        <v>5.4106895027302697E-2</v>
      </c>
      <c r="M725" s="17"/>
      <c r="N725" s="17">
        <v>5.8210405743128003E-2</v>
      </c>
      <c r="O725" s="17">
        <v>0.117287129411882</v>
      </c>
      <c r="P725" s="17">
        <v>0.20936647867274599</v>
      </c>
      <c r="Q725" s="17">
        <v>0.16867493556007501</v>
      </c>
      <c r="R725" s="17">
        <v>0</v>
      </c>
      <c r="S725" s="17">
        <v>0</v>
      </c>
      <c r="T725" s="17">
        <v>2.2798186576993399E-2</v>
      </c>
      <c r="U725" s="17">
        <v>5.9055684232293501E-2</v>
      </c>
      <c r="V725" s="17">
        <v>6.8268043192509897E-2</v>
      </c>
      <c r="W725" s="17">
        <v>8.0377236636665905E-2</v>
      </c>
      <c r="X725" s="17">
        <v>0.10721801858084901</v>
      </c>
      <c r="Y725" s="17">
        <v>6.7079044133101104E-2</v>
      </c>
      <c r="Z725" s="17">
        <v>7.5274798951900895E-2</v>
      </c>
      <c r="AA725" s="17">
        <v>0.11553850365922801</v>
      </c>
      <c r="AB725" s="17">
        <v>6.8842108322871201E-2</v>
      </c>
      <c r="AC725" s="17">
        <v>0.138895325940596</v>
      </c>
      <c r="AD725" s="17">
        <v>2.8882312961003399E-2</v>
      </c>
      <c r="AE725" s="17"/>
      <c r="AF725" s="17">
        <v>7.2843706457956306E-2</v>
      </c>
      <c r="AG725" s="17">
        <v>7.5951916988421603E-2</v>
      </c>
    </row>
    <row r="726" spans="2:33" x14ac:dyDescent="0.5">
      <c r="B726" t="s">
        <v>286</v>
      </c>
      <c r="C726" s="17">
        <v>8.6976848619861793E-3</v>
      </c>
      <c r="D726" s="17">
        <v>1.30919612937219E-2</v>
      </c>
      <c r="E726" s="17">
        <v>4.6048526310490702E-3</v>
      </c>
      <c r="F726" s="17"/>
      <c r="G726" s="17">
        <v>0</v>
      </c>
      <c r="H726" s="17">
        <v>1.5741799043255299E-2</v>
      </c>
      <c r="I726" s="17">
        <v>1.2984584174654701E-2</v>
      </c>
      <c r="J726" s="17">
        <v>5.3789909179605697E-3</v>
      </c>
      <c r="K726" s="17">
        <v>9.6918131544186104E-3</v>
      </c>
      <c r="L726" s="17">
        <v>6.7080904323011696E-3</v>
      </c>
      <c r="M726" s="17"/>
      <c r="N726" s="17">
        <v>0</v>
      </c>
      <c r="O726" s="17">
        <v>0</v>
      </c>
      <c r="P726" s="17">
        <v>0</v>
      </c>
      <c r="Q726" s="17">
        <v>0</v>
      </c>
      <c r="R726" s="17">
        <v>0</v>
      </c>
      <c r="S726" s="17">
        <v>0</v>
      </c>
      <c r="T726" s="17">
        <v>5.7787315617899598E-2</v>
      </c>
      <c r="U726" s="17">
        <v>2.7659316039040201E-2</v>
      </c>
      <c r="V726" s="17">
        <v>0</v>
      </c>
      <c r="W726" s="17">
        <v>0</v>
      </c>
      <c r="X726" s="17">
        <v>0</v>
      </c>
      <c r="Y726" s="17">
        <v>6.4568326518017099E-3</v>
      </c>
      <c r="Z726" s="17">
        <v>1.28063910703674E-2</v>
      </c>
      <c r="AA726" s="17">
        <v>0</v>
      </c>
      <c r="AB726" s="17">
        <v>0</v>
      </c>
      <c r="AC726" s="17">
        <v>0</v>
      </c>
      <c r="AD726" s="17">
        <v>1.54118582231479E-2</v>
      </c>
      <c r="AE726" s="17"/>
      <c r="AF726" s="17">
        <v>1.52190181591145E-2</v>
      </c>
      <c r="AG726" s="17">
        <v>4.4002658852953999E-3</v>
      </c>
    </row>
    <row r="727" spans="2:33" x14ac:dyDescent="0.5">
      <c r="B727" t="s">
        <v>287</v>
      </c>
      <c r="C727" s="17">
        <v>3.43316186459668E-3</v>
      </c>
      <c r="D727" s="17">
        <v>7.1032522262796998E-3</v>
      </c>
      <c r="E727" s="17">
        <v>0</v>
      </c>
      <c r="F727" s="17"/>
      <c r="G727" s="17">
        <v>1.64489372532634E-2</v>
      </c>
      <c r="H727" s="17">
        <v>0</v>
      </c>
      <c r="I727" s="17">
        <v>0</v>
      </c>
      <c r="J727" s="17">
        <v>3.9984379950256197E-3</v>
      </c>
      <c r="K727" s="17">
        <v>7.4359532395826796E-3</v>
      </c>
      <c r="L727" s="17">
        <v>0</v>
      </c>
      <c r="M727" s="17"/>
      <c r="N727" s="17">
        <v>0</v>
      </c>
      <c r="O727" s="17">
        <v>0</v>
      </c>
      <c r="P727" s="17">
        <v>0</v>
      </c>
      <c r="Q727" s="17">
        <v>0</v>
      </c>
      <c r="R727" s="17">
        <v>0</v>
      </c>
      <c r="S727" s="17">
        <v>0</v>
      </c>
      <c r="T727" s="17">
        <v>0</v>
      </c>
      <c r="U727" s="17">
        <v>1.2044688017874901E-2</v>
      </c>
      <c r="V727" s="17">
        <v>0</v>
      </c>
      <c r="W727" s="17">
        <v>0</v>
      </c>
      <c r="X727" s="17">
        <v>0</v>
      </c>
      <c r="Y727" s="17">
        <v>3.0654510926765798E-3</v>
      </c>
      <c r="Z727" s="17">
        <v>1.14471076480853E-2</v>
      </c>
      <c r="AA727" s="17">
        <v>0</v>
      </c>
      <c r="AB727" s="17">
        <v>0</v>
      </c>
      <c r="AC727" s="17">
        <v>0</v>
      </c>
      <c r="AD727" s="17">
        <v>0</v>
      </c>
      <c r="AE727" s="17"/>
      <c r="AF727" s="17">
        <v>3.2064566697809901E-3</v>
      </c>
      <c r="AG727" s="17">
        <v>3.5825557326795098E-3</v>
      </c>
    </row>
    <row r="728" spans="2:33" x14ac:dyDescent="0.5">
      <c r="B728" t="s">
        <v>231</v>
      </c>
      <c r="C728" s="17">
        <v>8.4839849915380895E-3</v>
      </c>
      <c r="D728" s="17">
        <v>5.9286961995075804E-3</v>
      </c>
      <c r="E728" s="17">
        <v>1.0916426753561E-2</v>
      </c>
      <c r="F728" s="17"/>
      <c r="G728" s="17">
        <v>9.2449808718069702E-3</v>
      </c>
      <c r="H728" s="17">
        <v>4.7440701177000498E-3</v>
      </c>
      <c r="I728" s="17">
        <v>1.4130911902074101E-2</v>
      </c>
      <c r="J728" s="17">
        <v>1.1483076697281601E-2</v>
      </c>
      <c r="K728" s="17">
        <v>7.6118490345775097E-3</v>
      </c>
      <c r="L728" s="17">
        <v>4.1976827335220099E-3</v>
      </c>
      <c r="M728" s="17"/>
      <c r="N728" s="17">
        <v>1.40332519263675E-2</v>
      </c>
      <c r="O728" s="17">
        <v>6.5844857669363793E-2</v>
      </c>
      <c r="P728" s="17">
        <v>0</v>
      </c>
      <c r="Q728" s="17">
        <v>0</v>
      </c>
      <c r="R728" s="17">
        <v>0</v>
      </c>
      <c r="S728" s="17">
        <v>0</v>
      </c>
      <c r="T728" s="17">
        <v>3.6161232385567399E-2</v>
      </c>
      <c r="U728" s="17">
        <v>0</v>
      </c>
      <c r="V728" s="17">
        <v>0</v>
      </c>
      <c r="W728" s="17">
        <v>0</v>
      </c>
      <c r="X728" s="17">
        <v>0</v>
      </c>
      <c r="Y728" s="17">
        <v>0</v>
      </c>
      <c r="Z728" s="17">
        <v>2.6975355592299001E-2</v>
      </c>
      <c r="AA728" s="17">
        <v>0</v>
      </c>
      <c r="AB728" s="17">
        <v>6.9319564183574498E-3</v>
      </c>
      <c r="AC728" s="17">
        <v>0</v>
      </c>
      <c r="AD728" s="17">
        <v>2.346434821148E-2</v>
      </c>
      <c r="AE728" s="17"/>
      <c r="AF728" s="17">
        <v>4.13248730388187E-3</v>
      </c>
      <c r="AG728" s="17">
        <v>1.13515287725307E-2</v>
      </c>
    </row>
    <row r="729" spans="2:33" x14ac:dyDescent="0.5">
      <c r="B729" t="s">
        <v>288</v>
      </c>
      <c r="C729" s="17">
        <v>0.90466789301360295</v>
      </c>
      <c r="D729" s="17">
        <v>0.888581823476701</v>
      </c>
      <c r="E729" s="17">
        <v>0.91940457765380401</v>
      </c>
      <c r="F729" s="17"/>
      <c r="G729" s="17">
        <v>0.86093507304913097</v>
      </c>
      <c r="H729" s="17">
        <v>0.87248740162229699</v>
      </c>
      <c r="I729" s="17">
        <v>0.89527892217602401</v>
      </c>
      <c r="J729" s="17">
        <v>0.90733650828109003</v>
      </c>
      <c r="K729" s="17">
        <v>0.91723288788505297</v>
      </c>
      <c r="L729" s="17">
        <v>0.93498733180687399</v>
      </c>
      <c r="M729" s="17"/>
      <c r="N729" s="17">
        <v>0.92775634233050397</v>
      </c>
      <c r="O729" s="17">
        <v>0.81686801291875499</v>
      </c>
      <c r="P729" s="17">
        <v>0.79063352132725395</v>
      </c>
      <c r="Q729" s="17">
        <v>0.83132506443992504</v>
      </c>
      <c r="R729" s="17">
        <v>1</v>
      </c>
      <c r="S729" s="17">
        <v>1</v>
      </c>
      <c r="T729" s="17">
        <v>0.88325326541953997</v>
      </c>
      <c r="U729" s="17">
        <v>0.901240311710791</v>
      </c>
      <c r="V729" s="17">
        <v>0.93173195680748999</v>
      </c>
      <c r="W729" s="17">
        <v>0.91962276336333404</v>
      </c>
      <c r="X729" s="17">
        <v>0.89278198141915099</v>
      </c>
      <c r="Y729" s="17">
        <v>0.92339867212242099</v>
      </c>
      <c r="Z729" s="17">
        <v>0.873496346737347</v>
      </c>
      <c r="AA729" s="17">
        <v>0.88446149634077198</v>
      </c>
      <c r="AB729" s="17">
        <v>0.92422593525877095</v>
      </c>
      <c r="AC729" s="17">
        <v>0.86110467405940505</v>
      </c>
      <c r="AD729" s="17">
        <v>0.93224148060436896</v>
      </c>
      <c r="AE729" s="17"/>
      <c r="AF729" s="17">
        <v>0.90459833140926604</v>
      </c>
      <c r="AG729" s="17">
        <v>0.90471373262107302</v>
      </c>
    </row>
    <row r="730" spans="2:33" x14ac:dyDescent="0.5">
      <c r="B730" t="s">
        <v>289</v>
      </c>
      <c r="C730" s="17">
        <v>1.21308467265829E-2</v>
      </c>
      <c r="D730" s="17">
        <v>2.0195213520001601E-2</v>
      </c>
      <c r="E730" s="17">
        <v>4.6048526310490702E-3</v>
      </c>
      <c r="F730" s="17"/>
      <c r="G730" s="17">
        <v>1.64489372532634E-2</v>
      </c>
      <c r="H730" s="17">
        <v>1.5741799043255299E-2</v>
      </c>
      <c r="I730" s="17">
        <v>1.2984584174654701E-2</v>
      </c>
      <c r="J730" s="17">
        <v>9.3774289129862007E-3</v>
      </c>
      <c r="K730" s="17">
        <v>1.7127766394001299E-2</v>
      </c>
      <c r="L730" s="17">
        <v>6.7080904323011696E-3</v>
      </c>
      <c r="M730" s="17"/>
      <c r="N730" s="17">
        <v>0</v>
      </c>
      <c r="O730" s="17">
        <v>0</v>
      </c>
      <c r="P730" s="17">
        <v>0</v>
      </c>
      <c r="Q730" s="17">
        <v>0</v>
      </c>
      <c r="R730" s="17">
        <v>0</v>
      </c>
      <c r="S730" s="17">
        <v>0</v>
      </c>
      <c r="T730" s="17">
        <v>5.7787315617899598E-2</v>
      </c>
      <c r="U730" s="17">
        <v>3.9704004056915203E-2</v>
      </c>
      <c r="V730" s="17">
        <v>0</v>
      </c>
      <c r="W730" s="17">
        <v>0</v>
      </c>
      <c r="X730" s="17">
        <v>0</v>
      </c>
      <c r="Y730" s="17">
        <v>9.5222837444782805E-3</v>
      </c>
      <c r="Z730" s="17">
        <v>2.4253498718452799E-2</v>
      </c>
      <c r="AA730" s="17">
        <v>0</v>
      </c>
      <c r="AB730" s="17">
        <v>0</v>
      </c>
      <c r="AC730" s="17">
        <v>0</v>
      </c>
      <c r="AD730" s="17">
        <v>1.54118582231479E-2</v>
      </c>
      <c r="AE730" s="17"/>
      <c r="AF730" s="17">
        <v>1.8425474828895401E-2</v>
      </c>
      <c r="AG730" s="17">
        <v>7.9828216179748997E-3</v>
      </c>
    </row>
    <row r="731" spans="2:33" x14ac:dyDescent="0.5">
      <c r="B731" t="s">
        <v>100</v>
      </c>
      <c r="C731" s="17">
        <v>0.89253704628702002</v>
      </c>
      <c r="D731" s="17">
        <v>0.86838660995669903</v>
      </c>
      <c r="E731" s="17">
        <v>0.91479972502275497</v>
      </c>
      <c r="F731" s="17"/>
      <c r="G731" s="17">
        <v>0.84448613579586795</v>
      </c>
      <c r="H731" s="17">
        <v>0.85674560257904198</v>
      </c>
      <c r="I731" s="17">
        <v>0.88229433800136903</v>
      </c>
      <c r="J731" s="17">
        <v>0.89795907936810304</v>
      </c>
      <c r="K731" s="17">
        <v>0.90010512149105204</v>
      </c>
      <c r="L731" s="17">
        <v>0.92827924137457296</v>
      </c>
      <c r="M731" s="17"/>
      <c r="N731" s="17">
        <v>0.92775634233050397</v>
      </c>
      <c r="O731" s="17">
        <v>0.81686801291875499</v>
      </c>
      <c r="P731" s="17">
        <v>0.79063352132725395</v>
      </c>
      <c r="Q731" s="17">
        <v>0.83132506443992504</v>
      </c>
      <c r="R731" s="17">
        <v>1</v>
      </c>
      <c r="S731" s="17">
        <v>1</v>
      </c>
      <c r="T731" s="17">
        <v>0.82546594980164001</v>
      </c>
      <c r="U731" s="17">
        <v>0.86153630765387601</v>
      </c>
      <c r="V731" s="17">
        <v>0.93173195680748999</v>
      </c>
      <c r="W731" s="17">
        <v>0.91962276336333404</v>
      </c>
      <c r="X731" s="17">
        <v>0.89278198141915099</v>
      </c>
      <c r="Y731" s="17">
        <v>0.91387638837794205</v>
      </c>
      <c r="Z731" s="17">
        <v>0.84924284801889405</v>
      </c>
      <c r="AA731" s="17">
        <v>0.88446149634077198</v>
      </c>
      <c r="AB731" s="17">
        <v>0.92422593525877095</v>
      </c>
      <c r="AC731" s="17">
        <v>0.86110467405940505</v>
      </c>
      <c r="AD731" s="17">
        <v>0.91682962238122101</v>
      </c>
      <c r="AE731" s="17"/>
      <c r="AF731" s="17">
        <v>0.88617285658037104</v>
      </c>
      <c r="AG731" s="17">
        <v>0.89673091100309799</v>
      </c>
    </row>
    <row r="732" spans="2:33" x14ac:dyDescent="0.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row>
    <row r="733" spans="2:33" x14ac:dyDescent="0.5">
      <c r="B733" s="6" t="s">
        <v>311</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row>
    <row r="734" spans="2:33" x14ac:dyDescent="0.5">
      <c r="B734" s="24" t="s">
        <v>58</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row>
    <row r="735" spans="2:33" x14ac:dyDescent="0.5">
      <c r="B735" t="s">
        <v>283</v>
      </c>
      <c r="C735" s="17">
        <v>0.57369756410946804</v>
      </c>
      <c r="D735" s="17">
        <v>0.54875018936662301</v>
      </c>
      <c r="E735" s="17">
        <v>0.59776797763691203</v>
      </c>
      <c r="F735" s="17"/>
      <c r="G735" s="17">
        <v>0.58013879001061297</v>
      </c>
      <c r="H735" s="17">
        <v>0.59246978689752305</v>
      </c>
      <c r="I735" s="17">
        <v>0.53816397760191104</v>
      </c>
      <c r="J735" s="17">
        <v>0.57470455306340396</v>
      </c>
      <c r="K735" s="17">
        <v>0.59599547537633601</v>
      </c>
      <c r="L735" s="17">
        <v>0.57161378735878998</v>
      </c>
      <c r="M735" s="17"/>
      <c r="N735" s="17">
        <v>0.470148391303575</v>
      </c>
      <c r="O735" s="17">
        <v>0.430503519339412</v>
      </c>
      <c r="P735" s="17">
        <v>0.60011950793284197</v>
      </c>
      <c r="Q735" s="17">
        <v>0.54978789220310598</v>
      </c>
      <c r="R735" s="17">
        <v>0.45390600630425598</v>
      </c>
      <c r="S735" s="17">
        <v>0.50336326875177595</v>
      </c>
      <c r="T735" s="17">
        <v>0.52182331155626105</v>
      </c>
      <c r="U735" s="17">
        <v>0.58763055292900201</v>
      </c>
      <c r="V735" s="17">
        <v>0.57327150817594896</v>
      </c>
      <c r="W735" s="17">
        <v>0.51968983054079598</v>
      </c>
      <c r="X735" s="17">
        <v>0.52435716400447696</v>
      </c>
      <c r="Y735" s="17">
        <v>0.59018768194907101</v>
      </c>
      <c r="Z735" s="17">
        <v>0.582155535994065</v>
      </c>
      <c r="AA735" s="17">
        <v>0.63581631320508902</v>
      </c>
      <c r="AB735" s="17">
        <v>0.61872528660956505</v>
      </c>
      <c r="AC735" s="17">
        <v>0.61038488349737496</v>
      </c>
      <c r="AD735" s="17">
        <v>0.575793042378135</v>
      </c>
      <c r="AE735" s="17"/>
      <c r="AF735" s="17">
        <v>0.57081859640422905</v>
      </c>
      <c r="AG735" s="17">
        <v>0.57559474216893403</v>
      </c>
    </row>
    <row r="736" spans="2:33" x14ac:dyDescent="0.5">
      <c r="B736" t="s">
        <v>284</v>
      </c>
      <c r="C736" s="17">
        <v>0.31422584422803201</v>
      </c>
      <c r="D736" s="17">
        <v>0.33858427576671202</v>
      </c>
      <c r="E736" s="17">
        <v>0.292568588822674</v>
      </c>
      <c r="F736" s="17"/>
      <c r="G736" s="17">
        <v>0.31697171598636997</v>
      </c>
      <c r="H736" s="17">
        <v>0.29341014673946803</v>
      </c>
      <c r="I736" s="17">
        <v>0.31090062848441802</v>
      </c>
      <c r="J736" s="17">
        <v>0.32406149396230999</v>
      </c>
      <c r="K736" s="17">
        <v>0.33864849190735802</v>
      </c>
      <c r="L736" s="17">
        <v>0.30271354899239999</v>
      </c>
      <c r="M736" s="17"/>
      <c r="N736" s="17">
        <v>0.38082129132008902</v>
      </c>
      <c r="O736" s="17">
        <v>0.38636449357934299</v>
      </c>
      <c r="P736" s="17">
        <v>0.298902850208139</v>
      </c>
      <c r="Q736" s="17">
        <v>0.366397518143038</v>
      </c>
      <c r="R736" s="17">
        <v>0.46114658665674702</v>
      </c>
      <c r="S736" s="17">
        <v>0.49663673124822399</v>
      </c>
      <c r="T736" s="17">
        <v>0.30364263824537902</v>
      </c>
      <c r="U736" s="17">
        <v>0.28054355450934398</v>
      </c>
      <c r="V736" s="17">
        <v>0.392981926113942</v>
      </c>
      <c r="W736" s="17">
        <v>0.365208177038717</v>
      </c>
      <c r="X736" s="17">
        <v>0.33860861856444202</v>
      </c>
      <c r="Y736" s="17">
        <v>0.30803379334176501</v>
      </c>
      <c r="Z736" s="17">
        <v>0.29456934057678302</v>
      </c>
      <c r="AA736" s="17">
        <v>0.29635819987423601</v>
      </c>
      <c r="AB736" s="17">
        <v>0.28472973876225899</v>
      </c>
      <c r="AC736" s="17">
        <v>0.27322163377325298</v>
      </c>
      <c r="AD736" s="17">
        <v>0.26957293455381698</v>
      </c>
      <c r="AE736" s="17"/>
      <c r="AF736" s="17">
        <v>0.33200951900591202</v>
      </c>
      <c r="AG736" s="17">
        <v>0.30250678341888598</v>
      </c>
    </row>
    <row r="737" spans="2:33" x14ac:dyDescent="0.5">
      <c r="B737" t="s">
        <v>307</v>
      </c>
      <c r="C737" s="17">
        <v>9.5740889161097603E-2</v>
      </c>
      <c r="D737" s="17">
        <v>9.6516996617947798E-2</v>
      </c>
      <c r="E737" s="17">
        <v>9.3088707043872093E-2</v>
      </c>
      <c r="F737" s="17"/>
      <c r="G737" s="17">
        <v>7.4119765159275403E-2</v>
      </c>
      <c r="H737" s="17">
        <v>0.104071285678801</v>
      </c>
      <c r="I737" s="17">
        <v>0.131991420058754</v>
      </c>
      <c r="J737" s="17">
        <v>7.4607938072685898E-2</v>
      </c>
      <c r="K737" s="17">
        <v>5.1662846448610099E-2</v>
      </c>
      <c r="L737" s="17">
        <v>0.11887326197522199</v>
      </c>
      <c r="M737" s="17"/>
      <c r="N737" s="17">
        <v>0.122974473912817</v>
      </c>
      <c r="O737" s="17">
        <v>7.7402979219078599E-2</v>
      </c>
      <c r="P737" s="17">
        <v>0.100977641859018</v>
      </c>
      <c r="Q737" s="17">
        <v>8.38145896538562E-2</v>
      </c>
      <c r="R737" s="17">
        <v>8.4947407038996697E-2</v>
      </c>
      <c r="S737" s="17">
        <v>0</v>
      </c>
      <c r="T737" s="17">
        <v>0.17453405019835999</v>
      </c>
      <c r="U737" s="17">
        <v>0.11479969556329001</v>
      </c>
      <c r="V737" s="17">
        <v>3.3746565710108999E-2</v>
      </c>
      <c r="W737" s="17">
        <v>0.11510199242048701</v>
      </c>
      <c r="X737" s="17">
        <v>0.13703421743108099</v>
      </c>
      <c r="Y737" s="17">
        <v>8.5203130804087396E-2</v>
      </c>
      <c r="Z737" s="17">
        <v>7.5807481606048499E-2</v>
      </c>
      <c r="AA737" s="17">
        <v>6.7825486920674902E-2</v>
      </c>
      <c r="AB737" s="17">
        <v>8.9613018209818401E-2</v>
      </c>
      <c r="AC737" s="17">
        <v>0.116393482729372</v>
      </c>
      <c r="AD737" s="17">
        <v>0.131169674856568</v>
      </c>
      <c r="AE737" s="17"/>
      <c r="AF737" s="17">
        <v>8.5669204192207901E-2</v>
      </c>
      <c r="AG737" s="17">
        <v>0.102377913852293</v>
      </c>
    </row>
    <row r="738" spans="2:33" x14ac:dyDescent="0.5">
      <c r="B738" t="s">
        <v>286</v>
      </c>
      <c r="C738" s="17">
        <v>3.7053291265420202E-3</v>
      </c>
      <c r="D738" s="17">
        <v>4.3636803836091904E-3</v>
      </c>
      <c r="E738" s="17">
        <v>3.10144361064602E-3</v>
      </c>
      <c r="F738" s="17"/>
      <c r="G738" s="17">
        <v>1.22109596872982E-2</v>
      </c>
      <c r="H738" s="17">
        <v>5.3047105665083201E-3</v>
      </c>
      <c r="I738" s="17">
        <v>4.8130619528431104E-3</v>
      </c>
      <c r="J738" s="17">
        <v>5.4301208331587096E-3</v>
      </c>
      <c r="K738" s="17">
        <v>0</v>
      </c>
      <c r="L738" s="17">
        <v>0</v>
      </c>
      <c r="M738" s="17"/>
      <c r="N738" s="17">
        <v>0</v>
      </c>
      <c r="O738" s="17">
        <v>3.98841501928031E-2</v>
      </c>
      <c r="P738" s="17">
        <v>0</v>
      </c>
      <c r="Q738" s="17">
        <v>0</v>
      </c>
      <c r="R738" s="17">
        <v>0</v>
      </c>
      <c r="S738" s="17">
        <v>0</v>
      </c>
      <c r="T738" s="17">
        <v>0</v>
      </c>
      <c r="U738" s="17">
        <v>4.9815089804890198E-3</v>
      </c>
      <c r="V738" s="17">
        <v>0</v>
      </c>
      <c r="W738" s="17">
        <v>0</v>
      </c>
      <c r="X738" s="17">
        <v>0</v>
      </c>
      <c r="Y738" s="17">
        <v>6.5182079749748403E-3</v>
      </c>
      <c r="Z738" s="17">
        <v>1.00452076329045E-2</v>
      </c>
      <c r="AA738" s="17">
        <v>0</v>
      </c>
      <c r="AB738" s="17">
        <v>0</v>
      </c>
      <c r="AC738" s="17">
        <v>0</v>
      </c>
      <c r="AD738" s="17">
        <v>0</v>
      </c>
      <c r="AE738" s="17"/>
      <c r="AF738" s="17">
        <v>6.6708110851130299E-3</v>
      </c>
      <c r="AG738" s="17">
        <v>1.7511400269894699E-3</v>
      </c>
    </row>
    <row r="739" spans="2:33" x14ac:dyDescent="0.5">
      <c r="B739" t="s">
        <v>287</v>
      </c>
      <c r="C739" s="17">
        <v>4.3436697409760701E-3</v>
      </c>
      <c r="D739" s="17">
        <v>3.5578833054429699E-3</v>
      </c>
      <c r="E739" s="17">
        <v>5.0983972228250598E-3</v>
      </c>
      <c r="F739" s="17"/>
      <c r="G739" s="17">
        <v>1.07735912479201E-2</v>
      </c>
      <c r="H739" s="17">
        <v>0</v>
      </c>
      <c r="I739" s="17">
        <v>0</v>
      </c>
      <c r="J739" s="17">
        <v>3.9984379950256197E-3</v>
      </c>
      <c r="K739" s="17">
        <v>6.0813372331186702E-3</v>
      </c>
      <c r="L739" s="17">
        <v>6.7994016735882599E-3</v>
      </c>
      <c r="M739" s="17"/>
      <c r="N739" s="17">
        <v>1.72743370272282E-2</v>
      </c>
      <c r="O739" s="17">
        <v>0</v>
      </c>
      <c r="P739" s="17">
        <v>0</v>
      </c>
      <c r="Q739" s="17">
        <v>0</v>
      </c>
      <c r="R739" s="17">
        <v>0</v>
      </c>
      <c r="S739" s="17">
        <v>0</v>
      </c>
      <c r="T739" s="17">
        <v>0</v>
      </c>
      <c r="U739" s="17">
        <v>1.2044688017874901E-2</v>
      </c>
      <c r="V739" s="17">
        <v>0</v>
      </c>
      <c r="W739" s="17">
        <v>0</v>
      </c>
      <c r="X739" s="17">
        <v>0</v>
      </c>
      <c r="Y739" s="17">
        <v>1.00571859301025E-2</v>
      </c>
      <c r="Z739" s="17">
        <v>0</v>
      </c>
      <c r="AA739" s="17">
        <v>0</v>
      </c>
      <c r="AB739" s="17">
        <v>0</v>
      </c>
      <c r="AC739" s="17">
        <v>0</v>
      </c>
      <c r="AD739" s="17">
        <v>0</v>
      </c>
      <c r="AE739" s="17"/>
      <c r="AF739" s="17">
        <v>1.9567279418956801E-3</v>
      </c>
      <c r="AG739" s="17">
        <v>5.9166132659054897E-3</v>
      </c>
    </row>
    <row r="740" spans="2:33" x14ac:dyDescent="0.5">
      <c r="B740" t="s">
        <v>231</v>
      </c>
      <c r="C740" s="17">
        <v>8.2867036338838407E-3</v>
      </c>
      <c r="D740" s="17">
        <v>8.2269745596650692E-3</v>
      </c>
      <c r="E740" s="17">
        <v>8.3748856630710897E-3</v>
      </c>
      <c r="F740" s="17"/>
      <c r="G740" s="17">
        <v>5.7851779085233302E-3</v>
      </c>
      <c r="H740" s="17">
        <v>4.7440701177000498E-3</v>
      </c>
      <c r="I740" s="17">
        <v>1.4130911902074101E-2</v>
      </c>
      <c r="J740" s="17">
        <v>1.7197456073415499E-2</v>
      </c>
      <c r="K740" s="17">
        <v>7.6118490345775097E-3</v>
      </c>
      <c r="L740" s="17">
        <v>0</v>
      </c>
      <c r="M740" s="17"/>
      <c r="N740" s="17">
        <v>8.7815064362913899E-3</v>
      </c>
      <c r="O740" s="17">
        <v>6.5844857669363793E-2</v>
      </c>
      <c r="P740" s="17">
        <v>0</v>
      </c>
      <c r="Q740" s="17">
        <v>0</v>
      </c>
      <c r="R740" s="17">
        <v>0</v>
      </c>
      <c r="S740" s="17">
        <v>0</v>
      </c>
      <c r="T740" s="17">
        <v>0</v>
      </c>
      <c r="U740" s="17">
        <v>0</v>
      </c>
      <c r="V740" s="17">
        <v>0</v>
      </c>
      <c r="W740" s="17">
        <v>0</v>
      </c>
      <c r="X740" s="17">
        <v>0</v>
      </c>
      <c r="Y740" s="17">
        <v>0</v>
      </c>
      <c r="Z740" s="17">
        <v>3.7422434190199097E-2</v>
      </c>
      <c r="AA740" s="17">
        <v>0</v>
      </c>
      <c r="AB740" s="17">
        <v>6.9319564183574498E-3</v>
      </c>
      <c r="AC740" s="17">
        <v>0</v>
      </c>
      <c r="AD740" s="17">
        <v>2.346434821148E-2</v>
      </c>
      <c r="AE740" s="17"/>
      <c r="AF740" s="17">
        <v>2.87514137064169E-3</v>
      </c>
      <c r="AG740" s="17">
        <v>1.18528072669923E-2</v>
      </c>
    </row>
    <row r="741" spans="2:33" x14ac:dyDescent="0.5">
      <c r="B741" t="s">
        <v>288</v>
      </c>
      <c r="C741" s="17">
        <v>0.88792340833750005</v>
      </c>
      <c r="D741" s="17">
        <v>0.88733446513333503</v>
      </c>
      <c r="E741" s="17">
        <v>0.89033656645958603</v>
      </c>
      <c r="F741" s="17"/>
      <c r="G741" s="17">
        <v>0.89711050599698305</v>
      </c>
      <c r="H741" s="17">
        <v>0.88587993363699102</v>
      </c>
      <c r="I741" s="17">
        <v>0.84906460608632905</v>
      </c>
      <c r="J741" s="17">
        <v>0.89876604702571405</v>
      </c>
      <c r="K741" s="17">
        <v>0.93464396728369403</v>
      </c>
      <c r="L741" s="17">
        <v>0.87432733635118998</v>
      </c>
      <c r="M741" s="17"/>
      <c r="N741" s="17">
        <v>0.85096968262366401</v>
      </c>
      <c r="O741" s="17">
        <v>0.81686801291875499</v>
      </c>
      <c r="P741" s="17">
        <v>0.89902235814098197</v>
      </c>
      <c r="Q741" s="17">
        <v>0.91618541034614398</v>
      </c>
      <c r="R741" s="17">
        <v>0.91505259296100305</v>
      </c>
      <c r="S741" s="17">
        <v>1</v>
      </c>
      <c r="T741" s="17">
        <v>0.82546594980164001</v>
      </c>
      <c r="U741" s="17">
        <v>0.868174107438346</v>
      </c>
      <c r="V741" s="17">
        <v>0.96625343428989097</v>
      </c>
      <c r="W741" s="17">
        <v>0.88489800757951298</v>
      </c>
      <c r="X741" s="17">
        <v>0.86296578256891898</v>
      </c>
      <c r="Y741" s="17">
        <v>0.89822147529083496</v>
      </c>
      <c r="Z741" s="17">
        <v>0.87672487657084797</v>
      </c>
      <c r="AA741" s="17">
        <v>0.93217451307932497</v>
      </c>
      <c r="AB741" s="17">
        <v>0.90345502537182398</v>
      </c>
      <c r="AC741" s="17">
        <v>0.883606517270628</v>
      </c>
      <c r="AD741" s="17">
        <v>0.84536597693195203</v>
      </c>
      <c r="AE741" s="17"/>
      <c r="AF741" s="17">
        <v>0.90282811541014196</v>
      </c>
      <c r="AG741" s="17">
        <v>0.87810152558781895</v>
      </c>
    </row>
    <row r="742" spans="2:33" x14ac:dyDescent="0.5">
      <c r="B742" t="s">
        <v>289</v>
      </c>
      <c r="C742" s="17">
        <v>8.0489988675181007E-3</v>
      </c>
      <c r="D742" s="17">
        <v>7.9215636890521603E-3</v>
      </c>
      <c r="E742" s="17">
        <v>8.1998408334710803E-3</v>
      </c>
      <c r="F742" s="17"/>
      <c r="G742" s="17">
        <v>2.2984550935218201E-2</v>
      </c>
      <c r="H742" s="17">
        <v>5.3047105665083201E-3</v>
      </c>
      <c r="I742" s="17">
        <v>4.8130619528431104E-3</v>
      </c>
      <c r="J742" s="17">
        <v>9.4285588281843302E-3</v>
      </c>
      <c r="K742" s="17">
        <v>6.0813372331186702E-3</v>
      </c>
      <c r="L742" s="17">
        <v>6.7994016735882599E-3</v>
      </c>
      <c r="M742" s="17"/>
      <c r="N742" s="17">
        <v>1.72743370272282E-2</v>
      </c>
      <c r="O742" s="17">
        <v>3.98841501928031E-2</v>
      </c>
      <c r="P742" s="17">
        <v>0</v>
      </c>
      <c r="Q742" s="17">
        <v>0</v>
      </c>
      <c r="R742" s="17">
        <v>0</v>
      </c>
      <c r="S742" s="17">
        <v>0</v>
      </c>
      <c r="T742" s="17">
        <v>0</v>
      </c>
      <c r="U742" s="17">
        <v>1.7026196998363999E-2</v>
      </c>
      <c r="V742" s="17">
        <v>0</v>
      </c>
      <c r="W742" s="17">
        <v>0</v>
      </c>
      <c r="X742" s="17">
        <v>0</v>
      </c>
      <c r="Y742" s="17">
        <v>1.6575393905077299E-2</v>
      </c>
      <c r="Z742" s="17">
        <v>1.00452076329045E-2</v>
      </c>
      <c r="AA742" s="17">
        <v>0</v>
      </c>
      <c r="AB742" s="17">
        <v>0</v>
      </c>
      <c r="AC742" s="17">
        <v>0</v>
      </c>
      <c r="AD742" s="17">
        <v>0</v>
      </c>
      <c r="AE742" s="17"/>
      <c r="AF742" s="17">
        <v>8.6275390270087095E-3</v>
      </c>
      <c r="AG742" s="17">
        <v>7.6677532928949603E-3</v>
      </c>
    </row>
    <row r="743" spans="2:33" x14ac:dyDescent="0.5">
      <c r="B743" t="s">
        <v>100</v>
      </c>
      <c r="C743" s="17">
        <v>0.87987440946998197</v>
      </c>
      <c r="D743" s="17">
        <v>0.87941290144428297</v>
      </c>
      <c r="E743" s="17">
        <v>0.882136725626115</v>
      </c>
      <c r="F743" s="17"/>
      <c r="G743" s="17">
        <v>0.87412595506176505</v>
      </c>
      <c r="H743" s="17">
        <v>0.88057522307048297</v>
      </c>
      <c r="I743" s="17">
        <v>0.84425154413348602</v>
      </c>
      <c r="J743" s="17">
        <v>0.88933748819753</v>
      </c>
      <c r="K743" s="17">
        <v>0.92856263005057504</v>
      </c>
      <c r="L743" s="17">
        <v>0.86752793467760203</v>
      </c>
      <c r="M743" s="17"/>
      <c r="N743" s="17">
        <v>0.83369534559643599</v>
      </c>
      <c r="O743" s="17">
        <v>0.77698386272595199</v>
      </c>
      <c r="P743" s="17">
        <v>0.89902235814098197</v>
      </c>
      <c r="Q743" s="17">
        <v>0.91618541034614398</v>
      </c>
      <c r="R743" s="17">
        <v>0.91505259296100305</v>
      </c>
      <c r="S743" s="17">
        <v>1</v>
      </c>
      <c r="T743" s="17">
        <v>0.82546594980164001</v>
      </c>
      <c r="U743" s="17">
        <v>0.85114791043998195</v>
      </c>
      <c r="V743" s="17">
        <v>0.96625343428989097</v>
      </c>
      <c r="W743" s="17">
        <v>0.88489800757951298</v>
      </c>
      <c r="X743" s="17">
        <v>0.86296578256891898</v>
      </c>
      <c r="Y743" s="17">
        <v>0.88164608138575795</v>
      </c>
      <c r="Z743" s="17">
        <v>0.86667966893794302</v>
      </c>
      <c r="AA743" s="17">
        <v>0.93217451307932497</v>
      </c>
      <c r="AB743" s="17">
        <v>0.90345502537182398</v>
      </c>
      <c r="AC743" s="17">
        <v>0.883606517270628</v>
      </c>
      <c r="AD743" s="17">
        <v>0.84536597693195203</v>
      </c>
      <c r="AE743" s="17"/>
      <c r="AF743" s="17">
        <v>0.89420057638313299</v>
      </c>
      <c r="AG743" s="17">
        <v>0.87043377229492402</v>
      </c>
    </row>
    <row r="744" spans="2:33" x14ac:dyDescent="0.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row>
    <row r="745" spans="2:33" x14ac:dyDescent="0.5">
      <c r="B745" s="6" t="s">
        <v>312</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row>
    <row r="746" spans="2:33" x14ac:dyDescent="0.5">
      <c r="B746" s="24" t="s">
        <v>58</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row>
    <row r="747" spans="2:33" x14ac:dyDescent="0.5">
      <c r="B747" t="s">
        <v>283</v>
      </c>
      <c r="C747" s="17">
        <v>0.725925303151429</v>
      </c>
      <c r="D747" s="17">
        <v>0.67781624759973502</v>
      </c>
      <c r="E747" s="17">
        <v>0.77004146215797797</v>
      </c>
      <c r="F747" s="17"/>
      <c r="G747" s="17">
        <v>0.62209608710726505</v>
      </c>
      <c r="H747" s="17">
        <v>0.68119473865240598</v>
      </c>
      <c r="I747" s="17">
        <v>0.676548124673502</v>
      </c>
      <c r="J747" s="17">
        <v>0.747942337136563</v>
      </c>
      <c r="K747" s="17">
        <v>0.82008571258257201</v>
      </c>
      <c r="L747" s="17">
        <v>0.74394784631132904</v>
      </c>
      <c r="M747" s="17"/>
      <c r="N747" s="17">
        <v>0.70790730361208298</v>
      </c>
      <c r="O747" s="17">
        <v>0.55630805208566003</v>
      </c>
      <c r="P747" s="17">
        <v>0.66836492760308797</v>
      </c>
      <c r="Q747" s="17">
        <v>0.70093349016466</v>
      </c>
      <c r="R747" s="17">
        <v>0.59811275633701799</v>
      </c>
      <c r="S747" s="17">
        <v>0.59990926022719604</v>
      </c>
      <c r="T747" s="17">
        <v>0.73130327870446099</v>
      </c>
      <c r="U747" s="17">
        <v>0.74547112061328202</v>
      </c>
      <c r="V747" s="17">
        <v>0.77212613152350196</v>
      </c>
      <c r="W747" s="17">
        <v>0.71837229272321101</v>
      </c>
      <c r="X747" s="17">
        <v>0.73996371733870803</v>
      </c>
      <c r="Y747" s="17">
        <v>0.75856619445545104</v>
      </c>
      <c r="Z747" s="17">
        <v>0.76246446996555906</v>
      </c>
      <c r="AA747" s="17">
        <v>0.59227154614823696</v>
      </c>
      <c r="AB747" s="17">
        <v>0.71948970077525998</v>
      </c>
      <c r="AC747" s="17">
        <v>0.67011900663930701</v>
      </c>
      <c r="AD747" s="17">
        <v>0.74505638438063904</v>
      </c>
      <c r="AE747" s="17"/>
      <c r="AF747" s="17">
        <v>0.72781877641294301</v>
      </c>
      <c r="AG747" s="17">
        <v>0.72467754482423696</v>
      </c>
    </row>
    <row r="748" spans="2:33" x14ac:dyDescent="0.5">
      <c r="B748" t="s">
        <v>284</v>
      </c>
      <c r="C748" s="17">
        <v>0.17342872623950201</v>
      </c>
      <c r="D748" s="17">
        <v>0.20562616883281701</v>
      </c>
      <c r="E748" s="17">
        <v>0.14386484624388199</v>
      </c>
      <c r="F748" s="17"/>
      <c r="G748" s="17">
        <v>0.21180092577180401</v>
      </c>
      <c r="H748" s="17">
        <v>0.18704561588191801</v>
      </c>
      <c r="I748" s="17">
        <v>0.222815048274695</v>
      </c>
      <c r="J748" s="17">
        <v>0.16826459055958601</v>
      </c>
      <c r="K748" s="17">
        <v>0.141006317848336</v>
      </c>
      <c r="L748" s="17">
        <v>0.14085152941606899</v>
      </c>
      <c r="M748" s="17"/>
      <c r="N748" s="17">
        <v>0.210352384519369</v>
      </c>
      <c r="O748" s="17">
        <v>0.17186254372212101</v>
      </c>
      <c r="P748" s="17">
        <v>6.5963094804234498E-2</v>
      </c>
      <c r="Q748" s="17">
        <v>0.16357481984693401</v>
      </c>
      <c r="R748" s="17">
        <v>0.32852190953212401</v>
      </c>
      <c r="S748" s="17">
        <v>0.40009073977280402</v>
      </c>
      <c r="T748" s="17">
        <v>0.102176409754044</v>
      </c>
      <c r="U748" s="17">
        <v>0.15536481580586101</v>
      </c>
      <c r="V748" s="17">
        <v>0.17259411565601099</v>
      </c>
      <c r="W748" s="17">
        <v>0.17143136098711101</v>
      </c>
      <c r="X748" s="17">
        <v>0.19299131059849201</v>
      </c>
      <c r="Y748" s="17">
        <v>0.15049946385040799</v>
      </c>
      <c r="Z748" s="17">
        <v>0.133290193304513</v>
      </c>
      <c r="AA748" s="17">
        <v>0.22371576943116001</v>
      </c>
      <c r="AB748" s="17">
        <v>0.18374897909162299</v>
      </c>
      <c r="AC748" s="17">
        <v>0.32988099336069299</v>
      </c>
      <c r="AD748" s="17">
        <v>0.177239385327885</v>
      </c>
      <c r="AE748" s="17"/>
      <c r="AF748" s="17">
        <v>0.181947355167424</v>
      </c>
      <c r="AG748" s="17">
        <v>0.167815132217807</v>
      </c>
    </row>
    <row r="749" spans="2:33" x14ac:dyDescent="0.5">
      <c r="B749" t="s">
        <v>307</v>
      </c>
      <c r="C749" s="17">
        <v>6.8502112824144701E-2</v>
      </c>
      <c r="D749" s="17">
        <v>8.75056937721405E-2</v>
      </c>
      <c r="E749" s="17">
        <v>5.0921785586758798E-2</v>
      </c>
      <c r="F749" s="17"/>
      <c r="G749" s="17">
        <v>0.12894618287135801</v>
      </c>
      <c r="H749" s="17">
        <v>9.4683600835535703E-2</v>
      </c>
      <c r="I749" s="17">
        <v>5.0641195089031803E-2</v>
      </c>
      <c r="J749" s="17">
        <v>6.28814367783853E-2</v>
      </c>
      <c r="K749" s="17">
        <v>1.3552768129697501E-2</v>
      </c>
      <c r="L749" s="17">
        <v>8.7372791262486996E-2</v>
      </c>
      <c r="M749" s="17"/>
      <c r="N749" s="17">
        <v>2.9126122324496899E-2</v>
      </c>
      <c r="O749" s="17">
        <v>0.166100396330052</v>
      </c>
      <c r="P749" s="17">
        <v>0.26567197759267802</v>
      </c>
      <c r="Q749" s="17">
        <v>0.115848330363984</v>
      </c>
      <c r="R749" s="17">
        <v>7.3365334130857704E-2</v>
      </c>
      <c r="S749" s="17">
        <v>0</v>
      </c>
      <c r="T749" s="17">
        <v>0.16652031154149399</v>
      </c>
      <c r="U749" s="17">
        <v>7.2556814153927299E-2</v>
      </c>
      <c r="V749" s="17">
        <v>3.1647224742864001E-2</v>
      </c>
      <c r="W749" s="17">
        <v>5.6618226868498302E-2</v>
      </c>
      <c r="X749" s="17">
        <v>6.7044972062799801E-2</v>
      </c>
      <c r="Y749" s="17">
        <v>4.97061656036554E-2</v>
      </c>
      <c r="Z749" s="17">
        <v>7.2184636990465206E-2</v>
      </c>
      <c r="AA749" s="17">
        <v>0.18401268442060301</v>
      </c>
      <c r="AB749" s="17">
        <v>6.6211978900583404E-2</v>
      </c>
      <c r="AC749" s="17">
        <v>0</v>
      </c>
      <c r="AD749" s="17">
        <v>1.41991642565085E-2</v>
      </c>
      <c r="AE749" s="17"/>
      <c r="AF749" s="17">
        <v>6.6167181384906501E-2</v>
      </c>
      <c r="AG749" s="17">
        <v>7.0040782635833798E-2</v>
      </c>
    </row>
    <row r="750" spans="2:33" x14ac:dyDescent="0.5">
      <c r="B750" t="s">
        <v>286</v>
      </c>
      <c r="C750" s="17">
        <v>1.6761741128985E-2</v>
      </c>
      <c r="D750" s="17">
        <v>1.4962516273087799E-2</v>
      </c>
      <c r="E750" s="17">
        <v>1.8516246650289E-2</v>
      </c>
      <c r="F750" s="17"/>
      <c r="G750" s="17">
        <v>3.7156804249573398E-2</v>
      </c>
      <c r="H750" s="17">
        <v>3.2331974512440902E-2</v>
      </c>
      <c r="I750" s="17">
        <v>2.5968927960059601E-2</v>
      </c>
      <c r="J750" s="17">
        <v>5.7686973211477297E-3</v>
      </c>
      <c r="K750" s="17">
        <v>1.0570101026383999E-2</v>
      </c>
      <c r="L750" s="17">
        <v>6.7994016735882599E-3</v>
      </c>
      <c r="M750" s="17"/>
      <c r="N750" s="17">
        <v>5.2614189544051497E-2</v>
      </c>
      <c r="O750" s="17">
        <v>0</v>
      </c>
      <c r="P750" s="17">
        <v>0</v>
      </c>
      <c r="Q750" s="17">
        <v>0</v>
      </c>
      <c r="R750" s="17">
        <v>0</v>
      </c>
      <c r="S750" s="17">
        <v>0</v>
      </c>
      <c r="T750" s="17">
        <v>0</v>
      </c>
      <c r="U750" s="17">
        <v>2.1163128296076601E-2</v>
      </c>
      <c r="V750" s="17">
        <v>2.3632528077623099E-2</v>
      </c>
      <c r="W750" s="17">
        <v>0</v>
      </c>
      <c r="X750" s="17">
        <v>0</v>
      </c>
      <c r="Y750" s="17">
        <v>1.7722054078221E-2</v>
      </c>
      <c r="Z750" s="17">
        <v>1.5631727289526699E-2</v>
      </c>
      <c r="AA750" s="17">
        <v>0</v>
      </c>
      <c r="AB750" s="17">
        <v>2.36173848141761E-2</v>
      </c>
      <c r="AC750" s="17">
        <v>0</v>
      </c>
      <c r="AD750" s="17">
        <v>1.54118582231479E-2</v>
      </c>
      <c r="AE750" s="17"/>
      <c r="AF750" s="17">
        <v>1.8317267465159801E-2</v>
      </c>
      <c r="AG750" s="17">
        <v>1.57366825878484E-2</v>
      </c>
    </row>
    <row r="751" spans="2:33" x14ac:dyDescent="0.5">
      <c r="B751" t="s">
        <v>287</v>
      </c>
      <c r="C751" s="17">
        <v>4.3319480681202598E-3</v>
      </c>
      <c r="D751" s="17">
        <v>3.4091990052062498E-3</v>
      </c>
      <c r="E751" s="17">
        <v>5.2152471246826497E-3</v>
      </c>
      <c r="F751" s="17"/>
      <c r="G751" s="17">
        <v>0</v>
      </c>
      <c r="H751" s="17">
        <v>0</v>
      </c>
      <c r="I751" s="17">
        <v>4.8130619528431104E-3</v>
      </c>
      <c r="J751" s="17">
        <v>9.4285588281843302E-3</v>
      </c>
      <c r="K751" s="17">
        <v>0</v>
      </c>
      <c r="L751" s="17">
        <v>6.7994016735882599E-3</v>
      </c>
      <c r="M751" s="17"/>
      <c r="N751" s="17">
        <v>0</v>
      </c>
      <c r="O751" s="17">
        <v>3.98841501928031E-2</v>
      </c>
      <c r="P751" s="17">
        <v>0</v>
      </c>
      <c r="Q751" s="17">
        <v>0</v>
      </c>
      <c r="R751" s="17">
        <v>0</v>
      </c>
      <c r="S751" s="17">
        <v>0</v>
      </c>
      <c r="T751" s="17">
        <v>0</v>
      </c>
      <c r="U751" s="17">
        <v>5.4441211308528803E-3</v>
      </c>
      <c r="V751" s="17">
        <v>0</v>
      </c>
      <c r="W751" s="17">
        <v>0</v>
      </c>
      <c r="X751" s="17">
        <v>0</v>
      </c>
      <c r="Y751" s="17">
        <v>1.6575393905077299E-2</v>
      </c>
      <c r="Z751" s="17">
        <v>0</v>
      </c>
      <c r="AA751" s="17">
        <v>0</v>
      </c>
      <c r="AB751" s="17">
        <v>0</v>
      </c>
      <c r="AC751" s="17">
        <v>0</v>
      </c>
      <c r="AD751" s="17">
        <v>0</v>
      </c>
      <c r="AE751" s="17"/>
      <c r="AF751" s="17">
        <v>4.1481922512846296E-3</v>
      </c>
      <c r="AG751" s="17">
        <v>4.4530392159526401E-3</v>
      </c>
    </row>
    <row r="752" spans="2:33" x14ac:dyDescent="0.5">
      <c r="B752" t="s">
        <v>231</v>
      </c>
      <c r="C752" s="17">
        <v>1.1050168587819299E-2</v>
      </c>
      <c r="D752" s="17">
        <v>1.06801745170137E-2</v>
      </c>
      <c r="E752" s="17">
        <v>1.1440412236409399E-2</v>
      </c>
      <c r="F752" s="17"/>
      <c r="G752" s="17">
        <v>0</v>
      </c>
      <c r="H752" s="17">
        <v>4.7440701177000498E-3</v>
      </c>
      <c r="I752" s="17">
        <v>1.9213642049868199E-2</v>
      </c>
      <c r="J752" s="17">
        <v>5.7143793761339004E-3</v>
      </c>
      <c r="K752" s="17">
        <v>1.47851004130109E-2</v>
      </c>
      <c r="L752" s="17">
        <v>1.4229029662938399E-2</v>
      </c>
      <c r="M752" s="17"/>
      <c r="N752" s="17">
        <v>0</v>
      </c>
      <c r="O752" s="17">
        <v>6.5844857669363793E-2</v>
      </c>
      <c r="P752" s="17">
        <v>0</v>
      </c>
      <c r="Q752" s="17">
        <v>1.9643359624421399E-2</v>
      </c>
      <c r="R752" s="17">
        <v>0</v>
      </c>
      <c r="S752" s="17">
        <v>0</v>
      </c>
      <c r="T752" s="17">
        <v>0</v>
      </c>
      <c r="U752" s="17">
        <v>0</v>
      </c>
      <c r="V752" s="17">
        <v>0</v>
      </c>
      <c r="W752" s="17">
        <v>5.35781194211798E-2</v>
      </c>
      <c r="X752" s="17">
        <v>0</v>
      </c>
      <c r="Y752" s="17">
        <v>6.93072810718627E-3</v>
      </c>
      <c r="Z752" s="17">
        <v>1.64289724499358E-2</v>
      </c>
      <c r="AA752" s="17">
        <v>0</v>
      </c>
      <c r="AB752" s="17">
        <v>6.9319564183574498E-3</v>
      </c>
      <c r="AC752" s="17">
        <v>0</v>
      </c>
      <c r="AD752" s="17">
        <v>4.8093207811819E-2</v>
      </c>
      <c r="AE752" s="17"/>
      <c r="AF752" s="17">
        <v>1.60122731828223E-3</v>
      </c>
      <c r="AG752" s="17">
        <v>1.7276818518321399E-2</v>
      </c>
    </row>
    <row r="753" spans="2:33" x14ac:dyDescent="0.5">
      <c r="B753" t="s">
        <v>288</v>
      </c>
      <c r="C753" s="17">
        <v>0.89935402939093101</v>
      </c>
      <c r="D753" s="17">
        <v>0.88344241643255195</v>
      </c>
      <c r="E753" s="17">
        <v>0.91390630840186005</v>
      </c>
      <c r="F753" s="17"/>
      <c r="G753" s="17">
        <v>0.83389701287906903</v>
      </c>
      <c r="H753" s="17">
        <v>0.86824035453432402</v>
      </c>
      <c r="I753" s="17">
        <v>0.89936317294819701</v>
      </c>
      <c r="J753" s="17">
        <v>0.91620692769614898</v>
      </c>
      <c r="K753" s="17">
        <v>0.96109203043090796</v>
      </c>
      <c r="L753" s="17">
        <v>0.88479937572739797</v>
      </c>
      <c r="M753" s="17"/>
      <c r="N753" s="17">
        <v>0.91825968813145198</v>
      </c>
      <c r="O753" s="17">
        <v>0.72817059580778098</v>
      </c>
      <c r="P753" s="17">
        <v>0.73432802240732198</v>
      </c>
      <c r="Q753" s="17">
        <v>0.864508310011595</v>
      </c>
      <c r="R753" s="17">
        <v>0.926634665869142</v>
      </c>
      <c r="S753" s="17">
        <v>1</v>
      </c>
      <c r="T753" s="17">
        <v>0.83347968845850595</v>
      </c>
      <c r="U753" s="17">
        <v>0.90083593641914295</v>
      </c>
      <c r="V753" s="17">
        <v>0.94472024717951297</v>
      </c>
      <c r="W753" s="17">
        <v>0.889803653710322</v>
      </c>
      <c r="X753" s="17">
        <v>0.93295502793719998</v>
      </c>
      <c r="Y753" s="17">
        <v>0.90906565830585995</v>
      </c>
      <c r="Z753" s="17">
        <v>0.89575466327007203</v>
      </c>
      <c r="AA753" s="17">
        <v>0.81598731557939697</v>
      </c>
      <c r="AB753" s="17">
        <v>0.903238679866883</v>
      </c>
      <c r="AC753" s="17">
        <v>1</v>
      </c>
      <c r="AD753" s="17">
        <v>0.922295769708525</v>
      </c>
      <c r="AE753" s="17"/>
      <c r="AF753" s="17">
        <v>0.90976613158036701</v>
      </c>
      <c r="AG753" s="17">
        <v>0.89249267704204405</v>
      </c>
    </row>
    <row r="754" spans="2:33" x14ac:dyDescent="0.5">
      <c r="B754" t="s">
        <v>289</v>
      </c>
      <c r="C754" s="17">
        <v>2.1093689197105199E-2</v>
      </c>
      <c r="D754" s="17">
        <v>1.83717152782941E-2</v>
      </c>
      <c r="E754" s="17">
        <v>2.37314937749716E-2</v>
      </c>
      <c r="F754" s="17"/>
      <c r="G754" s="17">
        <v>3.7156804249573398E-2</v>
      </c>
      <c r="H754" s="17">
        <v>3.2331974512440902E-2</v>
      </c>
      <c r="I754" s="17">
        <v>3.0781989912902701E-2</v>
      </c>
      <c r="J754" s="17">
        <v>1.51972561493321E-2</v>
      </c>
      <c r="K754" s="17">
        <v>1.0570101026383999E-2</v>
      </c>
      <c r="L754" s="17">
        <v>1.3598803347176501E-2</v>
      </c>
      <c r="M754" s="17"/>
      <c r="N754" s="17">
        <v>5.2614189544051497E-2</v>
      </c>
      <c r="O754" s="17">
        <v>3.98841501928031E-2</v>
      </c>
      <c r="P754" s="17">
        <v>0</v>
      </c>
      <c r="Q754" s="17">
        <v>0</v>
      </c>
      <c r="R754" s="17">
        <v>0</v>
      </c>
      <c r="S754" s="17">
        <v>0</v>
      </c>
      <c r="T754" s="17">
        <v>0</v>
      </c>
      <c r="U754" s="17">
        <v>2.6607249426929401E-2</v>
      </c>
      <c r="V754" s="17">
        <v>2.3632528077623099E-2</v>
      </c>
      <c r="W754" s="17">
        <v>0</v>
      </c>
      <c r="X754" s="17">
        <v>0</v>
      </c>
      <c r="Y754" s="17">
        <v>3.4297447983298403E-2</v>
      </c>
      <c r="Z754" s="17">
        <v>1.5631727289526699E-2</v>
      </c>
      <c r="AA754" s="17">
        <v>0</v>
      </c>
      <c r="AB754" s="17">
        <v>2.36173848141761E-2</v>
      </c>
      <c r="AC754" s="17">
        <v>0</v>
      </c>
      <c r="AD754" s="17">
        <v>1.54118582231479E-2</v>
      </c>
      <c r="AE754" s="17"/>
      <c r="AF754" s="17">
        <v>2.24654597164444E-2</v>
      </c>
      <c r="AG754" s="17">
        <v>2.0189721803800999E-2</v>
      </c>
    </row>
    <row r="755" spans="2:33" x14ac:dyDescent="0.5">
      <c r="B755" t="s">
        <v>100</v>
      </c>
      <c r="C755" s="17">
        <v>0.87826034019382604</v>
      </c>
      <c r="D755" s="17">
        <v>0.86507070115425799</v>
      </c>
      <c r="E755" s="17">
        <v>0.89017481462688897</v>
      </c>
      <c r="F755" s="17"/>
      <c r="G755" s="17">
        <v>0.79674020862949602</v>
      </c>
      <c r="H755" s="17">
        <v>0.83590838002188295</v>
      </c>
      <c r="I755" s="17">
        <v>0.86858118303529497</v>
      </c>
      <c r="J755" s="17">
        <v>0.90100967154681699</v>
      </c>
      <c r="K755" s="17">
        <v>0.95052192940452396</v>
      </c>
      <c r="L755" s="17">
        <v>0.87120057238022097</v>
      </c>
      <c r="M755" s="17"/>
      <c r="N755" s="17">
        <v>0.86564549858740003</v>
      </c>
      <c r="O755" s="17">
        <v>0.68828644561497798</v>
      </c>
      <c r="P755" s="17">
        <v>0.73432802240732198</v>
      </c>
      <c r="Q755" s="17">
        <v>0.864508310011595</v>
      </c>
      <c r="R755" s="17">
        <v>0.926634665869142</v>
      </c>
      <c r="S755" s="17">
        <v>1</v>
      </c>
      <c r="T755" s="17">
        <v>0.83347968845850595</v>
      </c>
      <c r="U755" s="17">
        <v>0.87422868699221401</v>
      </c>
      <c r="V755" s="17">
        <v>0.92108771910189002</v>
      </c>
      <c r="W755" s="17">
        <v>0.889803653710322</v>
      </c>
      <c r="X755" s="17">
        <v>0.93295502793719998</v>
      </c>
      <c r="Y755" s="17">
        <v>0.87476821032256202</v>
      </c>
      <c r="Z755" s="17">
        <v>0.88012293598054503</v>
      </c>
      <c r="AA755" s="17">
        <v>0.81598731557939697</v>
      </c>
      <c r="AB755" s="17">
        <v>0.87962129505270703</v>
      </c>
      <c r="AC755" s="17">
        <v>1</v>
      </c>
      <c r="AD755" s="17">
        <v>0.90688391148537695</v>
      </c>
      <c r="AE755" s="17"/>
      <c r="AF755" s="17">
        <v>0.88730067186392203</v>
      </c>
      <c r="AG755" s="17">
        <v>0.87230295523824297</v>
      </c>
    </row>
    <row r="756" spans="2:33" x14ac:dyDescent="0.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row>
    <row r="757" spans="2:33" x14ac:dyDescent="0.5">
      <c r="B757" s="6" t="s">
        <v>313</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row>
    <row r="758" spans="2:33" x14ac:dyDescent="0.5">
      <c r="B758" s="24" t="s">
        <v>58</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row>
    <row r="759" spans="2:33" x14ac:dyDescent="0.5">
      <c r="B759" t="s">
        <v>283</v>
      </c>
      <c r="C759" s="17">
        <v>0.34503582681397099</v>
      </c>
      <c r="D759" s="17">
        <v>0.30902679017032297</v>
      </c>
      <c r="E759" s="17">
        <v>0.37860831908899201</v>
      </c>
      <c r="F759" s="17"/>
      <c r="G759" s="17">
        <v>0.30441648089498002</v>
      </c>
      <c r="H759" s="17">
        <v>0.32478940113451799</v>
      </c>
      <c r="I759" s="17">
        <v>0.36643873009160899</v>
      </c>
      <c r="J759" s="17">
        <v>0.28037780333357598</v>
      </c>
      <c r="K759" s="17">
        <v>0.39829872790933801</v>
      </c>
      <c r="L759" s="17">
        <v>0.37111610297956399</v>
      </c>
      <c r="M759" s="17"/>
      <c r="N759" s="17">
        <v>0.32465419571022203</v>
      </c>
      <c r="O759" s="17">
        <v>0.18139095480310299</v>
      </c>
      <c r="P759" s="17">
        <v>0.24038568218864101</v>
      </c>
      <c r="Q759" s="17">
        <v>0.266860093192759</v>
      </c>
      <c r="R759" s="17">
        <v>0.43980001516716399</v>
      </c>
      <c r="S759" s="17">
        <v>0.568142276160989</v>
      </c>
      <c r="T759" s="17">
        <v>0.29382636389210898</v>
      </c>
      <c r="U759" s="17">
        <v>0.36504868236574201</v>
      </c>
      <c r="V759" s="17">
        <v>0.40417413728621898</v>
      </c>
      <c r="W759" s="17">
        <v>0.45264943945410702</v>
      </c>
      <c r="X759" s="17">
        <v>0.40641118131265702</v>
      </c>
      <c r="Y759" s="17">
        <v>0.296124999490323</v>
      </c>
      <c r="Z759" s="17">
        <v>0.36861933772889599</v>
      </c>
      <c r="AA759" s="17">
        <v>0.29440343530135199</v>
      </c>
      <c r="AB759" s="17">
        <v>0.38106169430812697</v>
      </c>
      <c r="AC759" s="17">
        <v>0.39936270628099402</v>
      </c>
      <c r="AD759" s="17">
        <v>0.24481385566547401</v>
      </c>
      <c r="AE759" s="17"/>
      <c r="AF759" s="17">
        <v>0.36746057964019602</v>
      </c>
      <c r="AG759" s="17">
        <v>0.330258394968025</v>
      </c>
    </row>
    <row r="760" spans="2:33" x14ac:dyDescent="0.5">
      <c r="B760" t="s">
        <v>284</v>
      </c>
      <c r="C760" s="17">
        <v>0.322547224988528</v>
      </c>
      <c r="D760" s="17">
        <v>0.327076151760609</v>
      </c>
      <c r="E760" s="17">
        <v>0.319543413464278</v>
      </c>
      <c r="F760" s="17"/>
      <c r="G760" s="17">
        <v>0.26115366535790102</v>
      </c>
      <c r="H760" s="17">
        <v>0.35050783578830902</v>
      </c>
      <c r="I760" s="17">
        <v>0.29790035440346802</v>
      </c>
      <c r="J760" s="17">
        <v>0.36980594425390101</v>
      </c>
      <c r="K760" s="17">
        <v>0.296662820309125</v>
      </c>
      <c r="L760" s="17">
        <v>0.32726179567246799</v>
      </c>
      <c r="M760" s="17"/>
      <c r="N760" s="17">
        <v>0.33085765528630501</v>
      </c>
      <c r="O760" s="17">
        <v>0.23524957006415401</v>
      </c>
      <c r="P760" s="17">
        <v>0.23974331503814</v>
      </c>
      <c r="Q760" s="17">
        <v>0.34567406041279097</v>
      </c>
      <c r="R760" s="17">
        <v>0.32912236636909697</v>
      </c>
      <c r="S760" s="17">
        <v>0</v>
      </c>
      <c r="T760" s="17">
        <v>0.237464811100326</v>
      </c>
      <c r="U760" s="17">
        <v>0.346585029133265</v>
      </c>
      <c r="V760" s="17">
        <v>0.34922059232575697</v>
      </c>
      <c r="W760" s="17">
        <v>0.255786164054841</v>
      </c>
      <c r="X760" s="17">
        <v>0.30841753240997899</v>
      </c>
      <c r="Y760" s="17">
        <v>0.327802248004821</v>
      </c>
      <c r="Z760" s="17">
        <v>0.31734624010681201</v>
      </c>
      <c r="AA760" s="17">
        <v>0.49447115733470798</v>
      </c>
      <c r="AB760" s="17">
        <v>0.28215551932000899</v>
      </c>
      <c r="AC760" s="17">
        <v>0.48480626636484903</v>
      </c>
      <c r="AD760" s="17">
        <v>0.34206934598352901</v>
      </c>
      <c r="AE760" s="17"/>
      <c r="AF760" s="17">
        <v>0.32950804681128099</v>
      </c>
      <c r="AG760" s="17">
        <v>0.31796019248588903</v>
      </c>
    </row>
    <row r="761" spans="2:33" x14ac:dyDescent="0.5">
      <c r="B761" t="s">
        <v>307</v>
      </c>
      <c r="C761" s="17">
        <v>0.214514474419051</v>
      </c>
      <c r="D761" s="17">
        <v>0.218784980345955</v>
      </c>
      <c r="E761" s="17">
        <v>0.209040803387611</v>
      </c>
      <c r="F761" s="17"/>
      <c r="G761" s="17">
        <v>0.293848722087869</v>
      </c>
      <c r="H761" s="17">
        <v>0.20472346417062701</v>
      </c>
      <c r="I761" s="17">
        <v>0.198572717376406</v>
      </c>
      <c r="J761" s="17">
        <v>0.25567834870424999</v>
      </c>
      <c r="K761" s="17">
        <v>0.190761044016863</v>
      </c>
      <c r="L761" s="17">
        <v>0.18588694535465</v>
      </c>
      <c r="M761" s="17"/>
      <c r="N761" s="17">
        <v>0.19800530600906699</v>
      </c>
      <c r="O761" s="17">
        <v>0.36375689368460901</v>
      </c>
      <c r="P761" s="17">
        <v>0.15322138332152299</v>
      </c>
      <c r="Q761" s="17">
        <v>0.26036056075203301</v>
      </c>
      <c r="R761" s="17">
        <v>0.231077618463739</v>
      </c>
      <c r="S761" s="17">
        <v>0.431857723839011</v>
      </c>
      <c r="T761" s="17">
        <v>0.26141768771733997</v>
      </c>
      <c r="U761" s="17">
        <v>0.16992753609231001</v>
      </c>
      <c r="V761" s="17">
        <v>0.125374865198356</v>
      </c>
      <c r="W761" s="17">
        <v>0.13625780730853701</v>
      </c>
      <c r="X761" s="17">
        <v>0.24137452328204401</v>
      </c>
      <c r="Y761" s="17">
        <v>0.23915199102923099</v>
      </c>
      <c r="Z761" s="17">
        <v>0.20552326044734801</v>
      </c>
      <c r="AA761" s="17">
        <v>0.120620077751816</v>
      </c>
      <c r="AB761" s="17">
        <v>0.265139309219245</v>
      </c>
      <c r="AC761" s="17">
        <v>0.115831027354156</v>
      </c>
      <c r="AD761" s="17">
        <v>0.224588324619174</v>
      </c>
      <c r="AE761" s="17"/>
      <c r="AF761" s="17">
        <v>0.18787173536736401</v>
      </c>
      <c r="AG761" s="17">
        <v>0.232071468851794</v>
      </c>
    </row>
    <row r="762" spans="2:33" x14ac:dyDescent="0.5">
      <c r="B762" t="s">
        <v>286</v>
      </c>
      <c r="C762" s="17">
        <v>5.0563102329283398E-2</v>
      </c>
      <c r="D762" s="17">
        <v>7.0551037371775704E-2</v>
      </c>
      <c r="E762" s="17">
        <v>3.1988927845644E-2</v>
      </c>
      <c r="F762" s="17"/>
      <c r="G762" s="17">
        <v>0.103952241056428</v>
      </c>
      <c r="H762" s="17">
        <v>7.5092942432011103E-2</v>
      </c>
      <c r="I762" s="17">
        <v>5.1402512355085403E-2</v>
      </c>
      <c r="J762" s="17">
        <v>2.5684600017584901E-2</v>
      </c>
      <c r="K762" s="17">
        <v>3.1224370579484999E-2</v>
      </c>
      <c r="L762" s="17">
        <v>5.0108415552764199E-2</v>
      </c>
      <c r="M762" s="17"/>
      <c r="N762" s="17">
        <v>3.5339852516823297E-2</v>
      </c>
      <c r="O762" s="17">
        <v>3.6584160824843101E-2</v>
      </c>
      <c r="P762" s="17">
        <v>0.26567197759267802</v>
      </c>
      <c r="Q762" s="17">
        <v>7.0691540590249402E-2</v>
      </c>
      <c r="R762" s="17">
        <v>0</v>
      </c>
      <c r="S762" s="17">
        <v>0</v>
      </c>
      <c r="T762" s="17">
        <v>0.124664200428994</v>
      </c>
      <c r="U762" s="17">
        <v>6.3161332214812793E-2</v>
      </c>
      <c r="V762" s="17">
        <v>3.7740117746351103E-2</v>
      </c>
      <c r="W762" s="17">
        <v>4.3281172267606097E-2</v>
      </c>
      <c r="X762" s="17">
        <v>4.3796762995319899E-2</v>
      </c>
      <c r="Y762" s="17">
        <v>5.4813550585208801E-2</v>
      </c>
      <c r="Z762" s="17">
        <v>2.53468300250498E-2</v>
      </c>
      <c r="AA762" s="17">
        <v>4.6960562555272603E-2</v>
      </c>
      <c r="AB762" s="17">
        <v>3.8465596966474301E-2</v>
      </c>
      <c r="AC762" s="17">
        <v>0</v>
      </c>
      <c r="AD762" s="17">
        <v>9.0510693800367206E-2</v>
      </c>
      <c r="AE762" s="17"/>
      <c r="AF762" s="17">
        <v>5.2551440941717702E-2</v>
      </c>
      <c r="AG762" s="17">
        <v>4.9252829767547399E-2</v>
      </c>
    </row>
    <row r="763" spans="2:33" x14ac:dyDescent="0.5">
      <c r="B763" t="s">
        <v>287</v>
      </c>
      <c r="C763" s="17">
        <v>3.54258072021632E-2</v>
      </c>
      <c r="D763" s="17">
        <v>5.0027551215175499E-2</v>
      </c>
      <c r="E763" s="17">
        <v>2.18509992793612E-2</v>
      </c>
      <c r="F763" s="17"/>
      <c r="G763" s="17">
        <v>9.0694644296044E-3</v>
      </c>
      <c r="H763" s="17">
        <v>2.4621172136132501E-2</v>
      </c>
      <c r="I763" s="17">
        <v>3.5307167996968598E-2</v>
      </c>
      <c r="J763" s="17">
        <v>3.9045586201628402E-2</v>
      </c>
      <c r="K763" s="17">
        <v>3.5151779737729802E-2</v>
      </c>
      <c r="L763" s="17">
        <v>4.8437226708374199E-2</v>
      </c>
      <c r="M763" s="17"/>
      <c r="N763" s="17">
        <v>3.4323451585153902E-2</v>
      </c>
      <c r="O763" s="17">
        <v>7.5970209343935502E-2</v>
      </c>
      <c r="P763" s="17">
        <v>0.100977641859018</v>
      </c>
      <c r="Q763" s="17">
        <v>1.74411974918907E-2</v>
      </c>
      <c r="R763" s="17">
        <v>0</v>
      </c>
      <c r="S763" s="17">
        <v>0</v>
      </c>
      <c r="T763" s="17">
        <v>4.6465704475663498E-2</v>
      </c>
      <c r="U763" s="17">
        <v>4.94337309773005E-2</v>
      </c>
      <c r="V763" s="17">
        <v>4.8228349680654002E-2</v>
      </c>
      <c r="W763" s="17">
        <v>7.5103023237061195E-2</v>
      </c>
      <c r="X763" s="17">
        <v>0</v>
      </c>
      <c r="Y763" s="17">
        <v>4.5706117165958203E-2</v>
      </c>
      <c r="Z763" s="17">
        <v>3.47367319377773E-2</v>
      </c>
      <c r="AA763" s="17">
        <v>4.3544767056852098E-2</v>
      </c>
      <c r="AB763" s="17">
        <v>0</v>
      </c>
      <c r="AC763" s="17">
        <v>0</v>
      </c>
      <c r="AD763" s="17">
        <v>7.4553431719976707E-2</v>
      </c>
      <c r="AE763" s="17"/>
      <c r="AF763" s="17">
        <v>4.3651348335740699E-2</v>
      </c>
      <c r="AG763" s="17">
        <v>3.0005351759937501E-2</v>
      </c>
    </row>
    <row r="764" spans="2:33" x14ac:dyDescent="0.5">
      <c r="B764" t="s">
        <v>231</v>
      </c>
      <c r="C764" s="17">
        <v>3.1913564247003298E-2</v>
      </c>
      <c r="D764" s="17">
        <v>2.4533489136161199E-2</v>
      </c>
      <c r="E764" s="17">
        <v>3.8967536934114401E-2</v>
      </c>
      <c r="F764" s="17"/>
      <c r="G764" s="17">
        <v>2.7559426173218299E-2</v>
      </c>
      <c r="H764" s="17">
        <v>2.0265184338402801E-2</v>
      </c>
      <c r="I764" s="17">
        <v>5.0378517776463301E-2</v>
      </c>
      <c r="J764" s="17">
        <v>2.94077174890587E-2</v>
      </c>
      <c r="K764" s="17">
        <v>4.7901257447458601E-2</v>
      </c>
      <c r="L764" s="17">
        <v>1.7189513732178901E-2</v>
      </c>
      <c r="M764" s="17"/>
      <c r="N764" s="17">
        <v>7.6819538892428901E-2</v>
      </c>
      <c r="O764" s="17">
        <v>0.107048211279355</v>
      </c>
      <c r="P764" s="17">
        <v>0</v>
      </c>
      <c r="Q764" s="17">
        <v>3.89725475602773E-2</v>
      </c>
      <c r="R764" s="17">
        <v>0</v>
      </c>
      <c r="S764" s="17">
        <v>0</v>
      </c>
      <c r="T764" s="17">
        <v>3.6161232385567399E-2</v>
      </c>
      <c r="U764" s="17">
        <v>5.8436892165696997E-3</v>
      </c>
      <c r="V764" s="17">
        <v>3.5261937762662302E-2</v>
      </c>
      <c r="W764" s="17">
        <v>3.6922393677847498E-2</v>
      </c>
      <c r="X764" s="17">
        <v>0</v>
      </c>
      <c r="Y764" s="17">
        <v>3.6401093724457399E-2</v>
      </c>
      <c r="Z764" s="17">
        <v>4.8427599754117298E-2</v>
      </c>
      <c r="AA764" s="17">
        <v>0</v>
      </c>
      <c r="AB764" s="17">
        <v>3.31778801861446E-2</v>
      </c>
      <c r="AC764" s="17">
        <v>0</v>
      </c>
      <c r="AD764" s="17">
        <v>2.346434821148E-2</v>
      </c>
      <c r="AE764" s="17"/>
      <c r="AF764" s="17">
        <v>1.89568489037003E-2</v>
      </c>
      <c r="AG764" s="17">
        <v>4.0451762166807501E-2</v>
      </c>
    </row>
    <row r="765" spans="2:33" x14ac:dyDescent="0.5">
      <c r="B765" t="s">
        <v>288</v>
      </c>
      <c r="C765" s="17">
        <v>0.66758305180249899</v>
      </c>
      <c r="D765" s="17">
        <v>0.63610294193093198</v>
      </c>
      <c r="E765" s="17">
        <v>0.69815173255326901</v>
      </c>
      <c r="F765" s="17"/>
      <c r="G765" s="17">
        <v>0.56557014625288105</v>
      </c>
      <c r="H765" s="17">
        <v>0.67529723692282695</v>
      </c>
      <c r="I765" s="17">
        <v>0.66433908449507695</v>
      </c>
      <c r="J765" s="17">
        <v>0.65018374758747799</v>
      </c>
      <c r="K765" s="17">
        <v>0.69496154821846301</v>
      </c>
      <c r="L765" s="17">
        <v>0.69837789865203204</v>
      </c>
      <c r="M765" s="17"/>
      <c r="N765" s="17">
        <v>0.65551185099652698</v>
      </c>
      <c r="O765" s="17">
        <v>0.416640524867257</v>
      </c>
      <c r="P765" s="17">
        <v>0.48012899722678098</v>
      </c>
      <c r="Q765" s="17">
        <v>0.61253415360554997</v>
      </c>
      <c r="R765" s="17">
        <v>0.76892238153626102</v>
      </c>
      <c r="S765" s="17">
        <v>0.568142276160989</v>
      </c>
      <c r="T765" s="17">
        <v>0.53129117499243494</v>
      </c>
      <c r="U765" s="17">
        <v>0.711633711499007</v>
      </c>
      <c r="V765" s="17">
        <v>0.75339472961197596</v>
      </c>
      <c r="W765" s="17">
        <v>0.70843560350894796</v>
      </c>
      <c r="X765" s="17">
        <v>0.71482871372263601</v>
      </c>
      <c r="Y765" s="17">
        <v>0.62392724749514505</v>
      </c>
      <c r="Z765" s="17">
        <v>0.685965577835708</v>
      </c>
      <c r="AA765" s="17">
        <v>0.78887459263605897</v>
      </c>
      <c r="AB765" s="17">
        <v>0.66321721362813602</v>
      </c>
      <c r="AC765" s="17">
        <v>0.88416897264584404</v>
      </c>
      <c r="AD765" s="17">
        <v>0.58688320164900198</v>
      </c>
      <c r="AE765" s="17"/>
      <c r="AF765" s="17">
        <v>0.69696862645147695</v>
      </c>
      <c r="AG765" s="17">
        <v>0.64821858745391403</v>
      </c>
    </row>
    <row r="766" spans="2:33" x14ac:dyDescent="0.5">
      <c r="B766" t="s">
        <v>289</v>
      </c>
      <c r="C766" s="17">
        <v>8.5988909531446597E-2</v>
      </c>
      <c r="D766" s="17">
        <v>0.120578588586951</v>
      </c>
      <c r="E766" s="17">
        <v>5.3839927125005203E-2</v>
      </c>
      <c r="F766" s="17"/>
      <c r="G766" s="17">
        <v>0.11302170548603201</v>
      </c>
      <c r="H766" s="17">
        <v>9.9714114568143594E-2</v>
      </c>
      <c r="I766" s="17">
        <v>8.6709680352053994E-2</v>
      </c>
      <c r="J766" s="17">
        <v>6.4730186219213295E-2</v>
      </c>
      <c r="K766" s="17">
        <v>6.6376150317214805E-2</v>
      </c>
      <c r="L766" s="17">
        <v>9.8545642261138294E-2</v>
      </c>
      <c r="M766" s="17"/>
      <c r="N766" s="17">
        <v>6.96633041019772E-2</v>
      </c>
      <c r="O766" s="17">
        <v>0.11255437016877901</v>
      </c>
      <c r="P766" s="17">
        <v>0.366649619451696</v>
      </c>
      <c r="Q766" s="17">
        <v>8.81327380821402E-2</v>
      </c>
      <c r="R766" s="17">
        <v>0</v>
      </c>
      <c r="S766" s="17">
        <v>0</v>
      </c>
      <c r="T766" s="17">
        <v>0.17112990490465699</v>
      </c>
      <c r="U766" s="17">
        <v>0.112595063192113</v>
      </c>
      <c r="V766" s="17">
        <v>8.5968467427005202E-2</v>
      </c>
      <c r="W766" s="17">
        <v>0.118384195504667</v>
      </c>
      <c r="X766" s="17">
        <v>4.3796762995319899E-2</v>
      </c>
      <c r="Y766" s="17">
        <v>0.100519667751167</v>
      </c>
      <c r="Z766" s="17">
        <v>6.0083561962827103E-2</v>
      </c>
      <c r="AA766" s="17">
        <v>9.0505329612124694E-2</v>
      </c>
      <c r="AB766" s="17">
        <v>3.8465596966474301E-2</v>
      </c>
      <c r="AC766" s="17">
        <v>0</v>
      </c>
      <c r="AD766" s="17">
        <v>0.165064125520344</v>
      </c>
      <c r="AE766" s="17"/>
      <c r="AF766" s="17">
        <v>9.62027892774584E-2</v>
      </c>
      <c r="AG766" s="17">
        <v>7.92581815274849E-2</v>
      </c>
    </row>
    <row r="767" spans="2:33" x14ac:dyDescent="0.5">
      <c r="B767" t="s">
        <v>100</v>
      </c>
      <c r="C767" s="17">
        <v>0.58159414227105199</v>
      </c>
      <c r="D767" s="17">
        <v>0.51552435334398095</v>
      </c>
      <c r="E767" s="17">
        <v>0.64431180542826405</v>
      </c>
      <c r="F767" s="17"/>
      <c r="G767" s="17">
        <v>0.45254844076684902</v>
      </c>
      <c r="H767" s="17">
        <v>0.57558312235468301</v>
      </c>
      <c r="I767" s="17">
        <v>0.577629404143023</v>
      </c>
      <c r="J767" s="17">
        <v>0.58545356136826499</v>
      </c>
      <c r="K767" s="17">
        <v>0.62858539790124801</v>
      </c>
      <c r="L767" s="17">
        <v>0.59983225639089399</v>
      </c>
      <c r="M767" s="17"/>
      <c r="N767" s="17">
        <v>0.58584854689455002</v>
      </c>
      <c r="O767" s="17">
        <v>0.30408615469847899</v>
      </c>
      <c r="P767" s="17">
        <v>0.113479377775084</v>
      </c>
      <c r="Q767" s="17">
        <v>0.52440141552340902</v>
      </c>
      <c r="R767" s="17">
        <v>0.76892238153626102</v>
      </c>
      <c r="S767" s="17">
        <v>0.568142276160989</v>
      </c>
      <c r="T767" s="17">
        <v>0.36016127008777798</v>
      </c>
      <c r="U767" s="17">
        <v>0.59903864830689302</v>
      </c>
      <c r="V767" s="17">
        <v>0.66742626218497103</v>
      </c>
      <c r="W767" s="17">
        <v>0.59005140800428102</v>
      </c>
      <c r="X767" s="17">
        <v>0.67103195072731603</v>
      </c>
      <c r="Y767" s="17">
        <v>0.523407579743978</v>
      </c>
      <c r="Z767" s="17">
        <v>0.62588201587288095</v>
      </c>
      <c r="AA767" s="17">
        <v>0.69836926302393398</v>
      </c>
      <c r="AB767" s="17">
        <v>0.62475161666166201</v>
      </c>
      <c r="AC767" s="17">
        <v>0.88416897264584404</v>
      </c>
      <c r="AD767" s="17">
        <v>0.42181907612865799</v>
      </c>
      <c r="AE767" s="17"/>
      <c r="AF767" s="17">
        <v>0.60076583717401899</v>
      </c>
      <c r="AG767" s="17">
        <v>0.56896040592642905</v>
      </c>
    </row>
    <row r="768" spans="2:33" x14ac:dyDescent="0.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row>
    <row r="769" spans="2:33" x14ac:dyDescent="0.5">
      <c r="B769" s="6" t="s">
        <v>320</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row>
    <row r="770" spans="2:33" x14ac:dyDescent="0.5">
      <c r="B770" s="24" t="s">
        <v>542</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row>
    <row r="771" spans="2:33" x14ac:dyDescent="0.5">
      <c r="B771" t="s">
        <v>314</v>
      </c>
      <c r="C771" s="17">
        <v>0.48186867990587101</v>
      </c>
      <c r="D771" s="17">
        <v>0.45772471399289499</v>
      </c>
      <c r="E771" s="17">
        <v>0.51494538301172599</v>
      </c>
      <c r="F771" s="17"/>
      <c r="G771" s="17">
        <v>0.41521378550189703</v>
      </c>
      <c r="H771" s="17">
        <v>0.49743169904487</v>
      </c>
      <c r="I771" s="17">
        <v>0.46196602699509798</v>
      </c>
      <c r="J771" s="17">
        <v>0.43691124117095598</v>
      </c>
      <c r="K771" s="17">
        <v>0.49549935808022599</v>
      </c>
      <c r="L771" s="17">
        <v>0.685896586422165</v>
      </c>
      <c r="M771" s="17"/>
      <c r="N771" s="17">
        <v>0.37084106723959898</v>
      </c>
      <c r="O771" s="17">
        <v>0.56117681866000702</v>
      </c>
      <c r="P771" s="17">
        <v>1</v>
      </c>
      <c r="Q771" s="17">
        <v>0.184734242743643</v>
      </c>
      <c r="R771" s="17">
        <v>0.35440696613442901</v>
      </c>
      <c r="S771" s="17">
        <v>0.65010166530495705</v>
      </c>
      <c r="T771" s="17">
        <v>0.46272002475199903</v>
      </c>
      <c r="U771" s="17">
        <v>0.64588327975872495</v>
      </c>
      <c r="V771" s="17">
        <v>0.49049402514811502</v>
      </c>
      <c r="W771" s="17">
        <v>0.60151870331474599</v>
      </c>
      <c r="X771" s="17">
        <v>0.36677022909868201</v>
      </c>
      <c r="Y771" s="17">
        <v>0.47442817310865898</v>
      </c>
      <c r="Z771" s="17">
        <v>0.36498577882781802</v>
      </c>
      <c r="AA771" s="17">
        <v>0.52326342892636102</v>
      </c>
      <c r="AB771" s="17">
        <v>0.47652488115177299</v>
      </c>
      <c r="AC771" s="17">
        <v>0.56658531714994698</v>
      </c>
      <c r="AD771" s="17">
        <v>0.40903610066473201</v>
      </c>
      <c r="AE771" s="17"/>
      <c r="AF771" s="17">
        <v>0.66175378911850302</v>
      </c>
      <c r="AG771" s="17">
        <v>0.30489992225557599</v>
      </c>
    </row>
    <row r="772" spans="2:33" x14ac:dyDescent="0.5">
      <c r="B772" t="s">
        <v>315</v>
      </c>
      <c r="C772" s="17">
        <v>0.12367404570757699</v>
      </c>
      <c r="D772" s="17">
        <v>0.17875790603828001</v>
      </c>
      <c r="E772" s="17">
        <v>5.0076316213024899E-2</v>
      </c>
      <c r="F772" s="17"/>
      <c r="G772" s="17">
        <v>0.151249292147669</v>
      </c>
      <c r="H772" s="17">
        <v>0.10444057478405699</v>
      </c>
      <c r="I772" s="17">
        <v>0.11442013143025501</v>
      </c>
      <c r="J772" s="17">
        <v>0.16491307657481</v>
      </c>
      <c r="K772" s="17">
        <v>9.7279113200990697E-2</v>
      </c>
      <c r="L772" s="17">
        <v>9.7380225871875795E-2</v>
      </c>
      <c r="M772" s="17"/>
      <c r="N772" s="17">
        <v>4.98166344825903E-2</v>
      </c>
      <c r="O772" s="17">
        <v>0</v>
      </c>
      <c r="P772" s="17">
        <v>0</v>
      </c>
      <c r="Q772" s="17">
        <v>0.334681593255029</v>
      </c>
      <c r="R772" s="17">
        <v>0.196775423563155</v>
      </c>
      <c r="S772" s="17">
        <v>0</v>
      </c>
      <c r="T772" s="17">
        <v>0</v>
      </c>
      <c r="U772" s="17">
        <v>7.3091166659988493E-2</v>
      </c>
      <c r="V772" s="17">
        <v>0.19264805608279501</v>
      </c>
      <c r="W772" s="17">
        <v>9.5194178188470605E-2</v>
      </c>
      <c r="X772" s="17">
        <v>0.127807640259544</v>
      </c>
      <c r="Y772" s="17">
        <v>9.9043531073472399E-2</v>
      </c>
      <c r="Z772" s="17">
        <v>0.17187978869955101</v>
      </c>
      <c r="AA772" s="17">
        <v>0.20791645020293001</v>
      </c>
      <c r="AB772" s="17">
        <v>0.17063318612244599</v>
      </c>
      <c r="AC772" s="17">
        <v>0.22717902103464499</v>
      </c>
      <c r="AD772" s="17">
        <v>0</v>
      </c>
      <c r="AE772" s="17"/>
      <c r="AF772" s="17">
        <v>6.8864726745845803E-2</v>
      </c>
      <c r="AG772" s="17">
        <v>0.17759477948466301</v>
      </c>
    </row>
    <row r="773" spans="2:33" x14ac:dyDescent="0.5">
      <c r="B773" t="s">
        <v>316</v>
      </c>
      <c r="C773" s="17">
        <v>0.108894148361461</v>
      </c>
      <c r="D773" s="17">
        <v>7.2520211338311699E-2</v>
      </c>
      <c r="E773" s="17">
        <v>0.15356343848314</v>
      </c>
      <c r="F773" s="17"/>
      <c r="G773" s="17">
        <v>0.14874443709207</v>
      </c>
      <c r="H773" s="17">
        <v>9.0249909004593704E-2</v>
      </c>
      <c r="I773" s="17">
        <v>0.15734765078523599</v>
      </c>
      <c r="J773" s="17">
        <v>0.107283081319951</v>
      </c>
      <c r="K773" s="17">
        <v>7.82435685615228E-2</v>
      </c>
      <c r="L773" s="17">
        <v>2.8378042945310999E-2</v>
      </c>
      <c r="M773" s="17"/>
      <c r="N773" s="17">
        <v>0.210915906561535</v>
      </c>
      <c r="O773" s="17">
        <v>0.16738993817974099</v>
      </c>
      <c r="P773" s="17">
        <v>0</v>
      </c>
      <c r="Q773" s="17">
        <v>0.116578288751804</v>
      </c>
      <c r="R773" s="17">
        <v>0</v>
      </c>
      <c r="S773" s="17">
        <v>0.349898334695043</v>
      </c>
      <c r="T773" s="17">
        <v>0.19130741546664901</v>
      </c>
      <c r="U773" s="17">
        <v>6.9113827063006297E-2</v>
      </c>
      <c r="V773" s="17">
        <v>4.4305315298292201E-2</v>
      </c>
      <c r="W773" s="17">
        <v>3.4702758912168799E-2</v>
      </c>
      <c r="X773" s="17">
        <v>0.28457040553208202</v>
      </c>
      <c r="Y773" s="17">
        <v>6.3085342711681203E-2</v>
      </c>
      <c r="Z773" s="17">
        <v>0.100429986546988</v>
      </c>
      <c r="AA773" s="17">
        <v>0.134410060435355</v>
      </c>
      <c r="AB773" s="17">
        <v>0.128940789470193</v>
      </c>
      <c r="AC773" s="17">
        <v>0.118793401691746</v>
      </c>
      <c r="AD773" s="17">
        <v>0.17627463258196899</v>
      </c>
      <c r="AE773" s="17"/>
      <c r="AF773" s="17">
        <v>6.9094012622999093E-2</v>
      </c>
      <c r="AG773" s="17">
        <v>0.14804903231365801</v>
      </c>
    </row>
    <row r="774" spans="2:33" x14ac:dyDescent="0.5">
      <c r="B774" t="s">
        <v>317</v>
      </c>
      <c r="C774" s="17">
        <v>9.4251280965901907E-2</v>
      </c>
      <c r="D774" s="17">
        <v>7.9264229530529598E-2</v>
      </c>
      <c r="E774" s="17">
        <v>0.113069378584584</v>
      </c>
      <c r="F774" s="17"/>
      <c r="G774" s="17">
        <v>0.120003628032362</v>
      </c>
      <c r="H774" s="17">
        <v>0.132985076591524</v>
      </c>
      <c r="I774" s="17">
        <v>8.7494408543517005E-2</v>
      </c>
      <c r="J774" s="17">
        <v>6.4182156618875996E-2</v>
      </c>
      <c r="K774" s="17">
        <v>9.2211763445609704E-2</v>
      </c>
      <c r="L774" s="17">
        <v>0.106778188547013</v>
      </c>
      <c r="M774" s="17"/>
      <c r="N774" s="17">
        <v>6.7998485685728194E-2</v>
      </c>
      <c r="O774" s="17">
        <v>6.5934224548131096E-2</v>
      </c>
      <c r="P774" s="17">
        <v>0</v>
      </c>
      <c r="Q774" s="17">
        <v>5.8045627677796301E-2</v>
      </c>
      <c r="R774" s="17">
        <v>0.29477669730262601</v>
      </c>
      <c r="S774" s="17">
        <v>0</v>
      </c>
      <c r="T774" s="17">
        <v>8.9209639958495998E-2</v>
      </c>
      <c r="U774" s="17">
        <v>9.3949870430488094E-2</v>
      </c>
      <c r="V774" s="17">
        <v>5.4535762161420302E-2</v>
      </c>
      <c r="W774" s="17">
        <v>0.20488274548489099</v>
      </c>
      <c r="X774" s="17">
        <v>0.16223526665068</v>
      </c>
      <c r="Y774" s="17">
        <v>0.136903729952804</v>
      </c>
      <c r="Z774" s="17">
        <v>0.122303148150427</v>
      </c>
      <c r="AA774" s="17">
        <v>0.134410060435355</v>
      </c>
      <c r="AB774" s="17">
        <v>2.9189526131666199E-2</v>
      </c>
      <c r="AC774" s="17">
        <v>0</v>
      </c>
      <c r="AD774" s="17">
        <v>0.11203988355486701</v>
      </c>
      <c r="AE774" s="17"/>
      <c r="AF774" s="17">
        <v>9.0699966459348497E-2</v>
      </c>
      <c r="AG774" s="17">
        <v>9.7745020492208901E-2</v>
      </c>
    </row>
    <row r="775" spans="2:33" x14ac:dyDescent="0.5">
      <c r="B775" t="s">
        <v>318</v>
      </c>
      <c r="C775" s="17">
        <v>5.43238018464599E-2</v>
      </c>
      <c r="D775" s="17">
        <v>8.4657593520185995E-2</v>
      </c>
      <c r="E775" s="17">
        <v>1.82863282636672E-2</v>
      </c>
      <c r="F775" s="17"/>
      <c r="G775" s="17">
        <v>4.2279883851723002E-2</v>
      </c>
      <c r="H775" s="17">
        <v>4.67368633562988E-2</v>
      </c>
      <c r="I775" s="17">
        <v>5.7538632296424197E-2</v>
      </c>
      <c r="J775" s="17">
        <v>6.8458987821484504E-2</v>
      </c>
      <c r="K775" s="17">
        <v>6.5332117670836201E-2</v>
      </c>
      <c r="L775" s="17">
        <v>0</v>
      </c>
      <c r="M775" s="17"/>
      <c r="N775" s="17">
        <v>2.9545619702720401E-2</v>
      </c>
      <c r="O775" s="17">
        <v>0</v>
      </c>
      <c r="P775" s="17">
        <v>0</v>
      </c>
      <c r="Q775" s="17">
        <v>0.16280428814509401</v>
      </c>
      <c r="R775" s="17">
        <v>0</v>
      </c>
      <c r="S775" s="17">
        <v>0</v>
      </c>
      <c r="T775" s="17">
        <v>5.5824197526364201E-2</v>
      </c>
      <c r="U775" s="17">
        <v>2.0589901024104199E-2</v>
      </c>
      <c r="V775" s="17">
        <v>0.12593075529574099</v>
      </c>
      <c r="W775" s="17">
        <v>3.6890544947132002E-2</v>
      </c>
      <c r="X775" s="17">
        <v>0</v>
      </c>
      <c r="Y775" s="17">
        <v>9.2389440672644305E-2</v>
      </c>
      <c r="Z775" s="17">
        <v>3.5934546625181897E-2</v>
      </c>
      <c r="AA775" s="17">
        <v>0</v>
      </c>
      <c r="AB775" s="17">
        <v>4.9651575414690903E-2</v>
      </c>
      <c r="AC775" s="17">
        <v>0</v>
      </c>
      <c r="AD775" s="17">
        <v>8.1886826289136599E-2</v>
      </c>
      <c r="AE775" s="17"/>
      <c r="AF775" s="17">
        <v>3.4892424641951601E-2</v>
      </c>
      <c r="AG775" s="17">
        <v>7.34401517120363E-2</v>
      </c>
    </row>
    <row r="776" spans="2:33" x14ac:dyDescent="0.5">
      <c r="B776" t="s">
        <v>319</v>
      </c>
      <c r="C776" s="17">
        <v>0.136988043212729</v>
      </c>
      <c r="D776" s="17">
        <v>0.12707534557979799</v>
      </c>
      <c r="E776" s="17">
        <v>0.15005915544385701</v>
      </c>
      <c r="F776" s="17"/>
      <c r="G776" s="17">
        <v>0.122508973374279</v>
      </c>
      <c r="H776" s="17">
        <v>0.12815587721865701</v>
      </c>
      <c r="I776" s="17">
        <v>0.12123314994947</v>
      </c>
      <c r="J776" s="17">
        <v>0.158251456493923</v>
      </c>
      <c r="K776" s="17">
        <v>0.17143407904081401</v>
      </c>
      <c r="L776" s="17">
        <v>8.1566956213635203E-2</v>
      </c>
      <c r="M776" s="17"/>
      <c r="N776" s="17">
        <v>0.27088228632782702</v>
      </c>
      <c r="O776" s="17">
        <v>0.20549901861212</v>
      </c>
      <c r="P776" s="17">
        <v>0</v>
      </c>
      <c r="Q776" s="17">
        <v>0.143155959426635</v>
      </c>
      <c r="R776" s="17">
        <v>0.15404091299979</v>
      </c>
      <c r="S776" s="17">
        <v>0</v>
      </c>
      <c r="T776" s="17">
        <v>0.20093872229649201</v>
      </c>
      <c r="U776" s="17">
        <v>9.7371955063687704E-2</v>
      </c>
      <c r="V776" s="17">
        <v>9.2086086013636603E-2</v>
      </c>
      <c r="W776" s="17">
        <v>2.68110691525918E-2</v>
      </c>
      <c r="X776" s="17">
        <v>5.8616458459011797E-2</v>
      </c>
      <c r="Y776" s="17">
        <v>0.134149782480739</v>
      </c>
      <c r="Z776" s="17">
        <v>0.20446675115003399</v>
      </c>
      <c r="AA776" s="17">
        <v>0</v>
      </c>
      <c r="AB776" s="17">
        <v>0.14506004170923201</v>
      </c>
      <c r="AC776" s="17">
        <v>8.7442260123662005E-2</v>
      </c>
      <c r="AD776" s="17">
        <v>0.220762556909296</v>
      </c>
      <c r="AE776" s="17"/>
      <c r="AF776" s="17">
        <v>7.4695080411352296E-2</v>
      </c>
      <c r="AG776" s="17">
        <v>0.198271093741857</v>
      </c>
    </row>
    <row r="777" spans="2:33" x14ac:dyDescent="0.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row>
    <row r="778" spans="2:33" x14ac:dyDescent="0.5">
      <c r="B778" s="6" t="s">
        <v>335</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row>
    <row r="779" spans="2:33" x14ac:dyDescent="0.5">
      <c r="B779" s="24" t="s">
        <v>542</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row>
    <row r="780" spans="2:33" x14ac:dyDescent="0.5">
      <c r="B780" t="s">
        <v>330</v>
      </c>
      <c r="C780" s="17">
        <v>0.412581924512121</v>
      </c>
      <c r="D780" s="17">
        <v>0.43641456042308802</v>
      </c>
      <c r="E780" s="17">
        <v>0.387362531904336</v>
      </c>
      <c r="F780" s="17"/>
      <c r="G780" s="17">
        <v>0.44186362032964799</v>
      </c>
      <c r="H780" s="17">
        <v>0.44996606575592002</v>
      </c>
      <c r="I780" s="17">
        <v>0.43407508106089598</v>
      </c>
      <c r="J780" s="17">
        <v>0.35031377515685502</v>
      </c>
      <c r="K780" s="17">
        <v>0.442263270591712</v>
      </c>
      <c r="L780" s="17">
        <v>0.37498489826586501</v>
      </c>
      <c r="M780" s="17"/>
      <c r="N780" s="17">
        <v>0.36672665942229699</v>
      </c>
      <c r="O780" s="17">
        <v>0.25004878933045099</v>
      </c>
      <c r="P780" s="17">
        <v>0.30706534238326999</v>
      </c>
      <c r="Q780" s="17">
        <v>0.29242883887611598</v>
      </c>
      <c r="R780" s="17">
        <v>0.33850161235971199</v>
      </c>
      <c r="S780" s="17">
        <v>0.185775481875322</v>
      </c>
      <c r="T780" s="17">
        <v>0.320373635637831</v>
      </c>
      <c r="U780" s="17">
        <v>0.43885651283773403</v>
      </c>
      <c r="V780" s="17">
        <v>0.44394663007090701</v>
      </c>
      <c r="W780" s="17">
        <v>0.44170615143192599</v>
      </c>
      <c r="X780" s="17">
        <v>0.59793179101386895</v>
      </c>
      <c r="Y780" s="17">
        <v>0.45472208308170498</v>
      </c>
      <c r="Z780" s="17">
        <v>0.54632255376204297</v>
      </c>
      <c r="AA780" s="17">
        <v>0.190713574579985</v>
      </c>
      <c r="AB780" s="17">
        <v>0.38655460718667101</v>
      </c>
      <c r="AC780" s="17">
        <v>0.44252666957069697</v>
      </c>
      <c r="AD780" s="17">
        <v>0.29868768852578398</v>
      </c>
      <c r="AE780" s="17"/>
      <c r="AF780" s="17">
        <v>0.48766163369294702</v>
      </c>
      <c r="AG780" s="17">
        <v>0.338719430186532</v>
      </c>
    </row>
    <row r="781" spans="2:33" x14ac:dyDescent="0.5">
      <c r="B781" t="s">
        <v>284</v>
      </c>
      <c r="C781" s="17">
        <v>0.312905670280126</v>
      </c>
      <c r="D781" s="17">
        <v>0.31782239205065199</v>
      </c>
      <c r="E781" s="17">
        <v>0.30619842851939</v>
      </c>
      <c r="F781" s="17"/>
      <c r="G781" s="17">
        <v>0.30299883138043898</v>
      </c>
      <c r="H781" s="17">
        <v>0.28729940642588903</v>
      </c>
      <c r="I781" s="17">
        <v>0.31817998507531903</v>
      </c>
      <c r="J781" s="17">
        <v>0.31328835296547702</v>
      </c>
      <c r="K781" s="17">
        <v>0.30134564602758301</v>
      </c>
      <c r="L781" s="17">
        <v>0.39073810128549702</v>
      </c>
      <c r="M781" s="17"/>
      <c r="N781" s="17">
        <v>0.25066972713904301</v>
      </c>
      <c r="O781" s="17">
        <v>0.39486961544617499</v>
      </c>
      <c r="P781" s="17">
        <v>0.536817434606363</v>
      </c>
      <c r="Q781" s="17">
        <v>0.28290163143748698</v>
      </c>
      <c r="R781" s="17">
        <v>0</v>
      </c>
      <c r="S781" s="17">
        <v>0.464326183429635</v>
      </c>
      <c r="T781" s="17">
        <v>0.35100805203150598</v>
      </c>
      <c r="U781" s="17">
        <v>0.33705277400233502</v>
      </c>
      <c r="V781" s="17">
        <v>0.36208144281003601</v>
      </c>
      <c r="W781" s="17">
        <v>0.21626012594978999</v>
      </c>
      <c r="X781" s="17">
        <v>0.188537773887239</v>
      </c>
      <c r="Y781" s="17">
        <v>0.338177074899566</v>
      </c>
      <c r="Z781" s="17">
        <v>0.241306137801058</v>
      </c>
      <c r="AA781" s="17">
        <v>0.39345352501415598</v>
      </c>
      <c r="AB781" s="17">
        <v>0.31826610427249202</v>
      </c>
      <c r="AC781" s="17">
        <v>0.27150693805432502</v>
      </c>
      <c r="AD781" s="17">
        <v>0.44776324982125998</v>
      </c>
      <c r="AE781" s="17"/>
      <c r="AF781" s="17">
        <v>0.328514267083789</v>
      </c>
      <c r="AG781" s="17">
        <v>0.29755012474831899</v>
      </c>
    </row>
    <row r="782" spans="2:33" x14ac:dyDescent="0.5">
      <c r="B782" t="s">
        <v>331</v>
      </c>
      <c r="C782" s="17">
        <v>0.150994885639403</v>
      </c>
      <c r="D782" s="17">
        <v>0.14504277021440401</v>
      </c>
      <c r="E782" s="17">
        <v>0.15446282927962601</v>
      </c>
      <c r="F782" s="17"/>
      <c r="G782" s="17">
        <v>0.21431434390409601</v>
      </c>
      <c r="H782" s="17">
        <v>0.15120128634899199</v>
      </c>
      <c r="I782" s="17">
        <v>0.145454996879813</v>
      </c>
      <c r="J782" s="17">
        <v>0.15800493048289499</v>
      </c>
      <c r="K782" s="17">
        <v>0.12797122138394601</v>
      </c>
      <c r="L782" s="17">
        <v>0.14771875133859899</v>
      </c>
      <c r="M782" s="17"/>
      <c r="N782" s="17">
        <v>0.18866796728622401</v>
      </c>
      <c r="O782" s="17">
        <v>0.185751726766997</v>
      </c>
      <c r="P782" s="17">
        <v>0</v>
      </c>
      <c r="Q782" s="17">
        <v>0.22713069514857201</v>
      </c>
      <c r="R782" s="17">
        <v>0.196775423563155</v>
      </c>
      <c r="S782" s="17">
        <v>0.349898334695043</v>
      </c>
      <c r="T782" s="17">
        <v>0.32861831233066202</v>
      </c>
      <c r="U782" s="17">
        <v>0.124771220724814</v>
      </c>
      <c r="V782" s="17">
        <v>7.1531109850305793E-2</v>
      </c>
      <c r="W782" s="17">
        <v>0.30669507105335603</v>
      </c>
      <c r="X782" s="17">
        <v>0.14962661496912</v>
      </c>
      <c r="Y782" s="17">
        <v>0.103220875934792</v>
      </c>
      <c r="Z782" s="17">
        <v>0.13826955620593701</v>
      </c>
      <c r="AA782" s="17">
        <v>0.20791645020293001</v>
      </c>
      <c r="AB782" s="17">
        <v>9.5812056037221302E-2</v>
      </c>
      <c r="AC782" s="17">
        <v>0.28596639237497801</v>
      </c>
      <c r="AD782" s="17">
        <v>0.20705605984641501</v>
      </c>
      <c r="AE782" s="17"/>
      <c r="AF782" s="17">
        <v>0.11483409891592</v>
      </c>
      <c r="AG782" s="17">
        <v>0.18656942279882899</v>
      </c>
    </row>
    <row r="783" spans="2:33" x14ac:dyDescent="0.5">
      <c r="B783" t="s">
        <v>332</v>
      </c>
      <c r="C783" s="17">
        <v>0.12351751956835</v>
      </c>
      <c r="D783" s="17">
        <v>0.100720277311856</v>
      </c>
      <c r="E783" s="17">
        <v>0.15197621029664701</v>
      </c>
      <c r="F783" s="17"/>
      <c r="G783" s="17">
        <v>4.08232043858162E-2</v>
      </c>
      <c r="H783" s="17">
        <v>0.1115332414692</v>
      </c>
      <c r="I783" s="17">
        <v>0.102289936983972</v>
      </c>
      <c r="J783" s="17">
        <v>0.17839294139477199</v>
      </c>
      <c r="K783" s="17">
        <v>0.12841986199675801</v>
      </c>
      <c r="L783" s="17">
        <v>8.6558249110039204E-2</v>
      </c>
      <c r="M783" s="17"/>
      <c r="N783" s="17">
        <v>0.193935646152437</v>
      </c>
      <c r="O783" s="17">
        <v>0.16932986845637699</v>
      </c>
      <c r="P783" s="17">
        <v>0.15611722301036701</v>
      </c>
      <c r="Q783" s="17">
        <v>0.197538834537826</v>
      </c>
      <c r="R783" s="17">
        <v>0.46472296407713198</v>
      </c>
      <c r="S783" s="17">
        <v>0</v>
      </c>
      <c r="T783" s="17">
        <v>0</v>
      </c>
      <c r="U783" s="17">
        <v>9.9319492435117507E-2</v>
      </c>
      <c r="V783" s="17">
        <v>0.122440817268751</v>
      </c>
      <c r="W783" s="17">
        <v>3.5338651564928103E-2</v>
      </c>
      <c r="X783" s="17">
        <v>6.3903820129771999E-2</v>
      </c>
      <c r="Y783" s="17">
        <v>0.103879966083937</v>
      </c>
      <c r="Z783" s="17">
        <v>7.4101752230963006E-2</v>
      </c>
      <c r="AA783" s="17">
        <v>0.20791645020293001</v>
      </c>
      <c r="AB783" s="17">
        <v>0.19936723250361599</v>
      </c>
      <c r="AC783" s="17">
        <v>0</v>
      </c>
      <c r="AD783" s="17">
        <v>4.6493001806541097E-2</v>
      </c>
      <c r="AE783" s="17"/>
      <c r="AF783" s="17">
        <v>6.8990000307343896E-2</v>
      </c>
      <c r="AG783" s="17">
        <v>0.17716102226632099</v>
      </c>
    </row>
    <row r="784" spans="2:33" x14ac:dyDescent="0.5">
      <c r="B784" t="s">
        <v>333</v>
      </c>
      <c r="C784" s="17">
        <v>0</v>
      </c>
      <c r="D784" s="17">
        <v>0</v>
      </c>
      <c r="E784" s="17">
        <v>0</v>
      </c>
      <c r="F784" s="17"/>
      <c r="G784" s="17">
        <v>0</v>
      </c>
      <c r="H784" s="17">
        <v>0</v>
      </c>
      <c r="I784" s="17">
        <v>0</v>
      </c>
      <c r="J784" s="17">
        <v>0</v>
      </c>
      <c r="K784" s="17">
        <v>0</v>
      </c>
      <c r="L784" s="17">
        <v>0</v>
      </c>
      <c r="M784" s="17"/>
      <c r="N784" s="17">
        <v>0</v>
      </c>
      <c r="O784" s="17">
        <v>0</v>
      </c>
      <c r="P784" s="17">
        <v>0</v>
      </c>
      <c r="Q784" s="17">
        <v>0</v>
      </c>
      <c r="R784" s="17">
        <v>0</v>
      </c>
      <c r="S784" s="17">
        <v>0</v>
      </c>
      <c r="T784" s="17">
        <v>0</v>
      </c>
      <c r="U784" s="17">
        <v>0</v>
      </c>
      <c r="V784" s="17">
        <v>0</v>
      </c>
      <c r="W784" s="17">
        <v>0</v>
      </c>
      <c r="X784" s="17">
        <v>0</v>
      </c>
      <c r="Y784" s="17">
        <v>0</v>
      </c>
      <c r="Z784" s="17">
        <v>0</v>
      </c>
      <c r="AA784" s="17">
        <v>0</v>
      </c>
      <c r="AB784" s="17">
        <v>0</v>
      </c>
      <c r="AC784" s="17">
        <v>0</v>
      </c>
      <c r="AD784" s="17">
        <v>0</v>
      </c>
      <c r="AE784" s="17"/>
      <c r="AF784" s="17">
        <v>0</v>
      </c>
      <c r="AG784" s="17">
        <v>0</v>
      </c>
    </row>
    <row r="785" spans="2:33" x14ac:dyDescent="0.5">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row>
    <row r="786" spans="2:33" x14ac:dyDescent="0.5">
      <c r="B786" s="6" t="s">
        <v>336</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row>
    <row r="787" spans="2:33" x14ac:dyDescent="0.5">
      <c r="B787" s="24" t="s">
        <v>542</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row>
    <row r="788" spans="2:33" x14ac:dyDescent="0.5">
      <c r="B788" t="s">
        <v>330</v>
      </c>
      <c r="C788" s="17">
        <v>0.478009182027609</v>
      </c>
      <c r="D788" s="17">
        <v>0.42170388929901997</v>
      </c>
      <c r="E788" s="17">
        <v>0.54974407981780904</v>
      </c>
      <c r="F788" s="17"/>
      <c r="G788" s="17">
        <v>0.47055111714266501</v>
      </c>
      <c r="H788" s="17">
        <v>0.5346010727064</v>
      </c>
      <c r="I788" s="17">
        <v>0.478415190036238</v>
      </c>
      <c r="J788" s="17">
        <v>0.464141879841245</v>
      </c>
      <c r="K788" s="17">
        <v>0.46492618906655703</v>
      </c>
      <c r="L788" s="17">
        <v>0.40811420377969199</v>
      </c>
      <c r="M788" s="17"/>
      <c r="N788" s="17">
        <v>0.31514549284405502</v>
      </c>
      <c r="O788" s="17">
        <v>0.25601620366678801</v>
      </c>
      <c r="P788" s="17">
        <v>0.60489536925882803</v>
      </c>
      <c r="Q788" s="17">
        <v>0.18979686183373501</v>
      </c>
      <c r="R788" s="17">
        <v>0.46472296407713198</v>
      </c>
      <c r="S788" s="17">
        <v>0.43815804165457301</v>
      </c>
      <c r="T788" s="17">
        <v>0.55374141024359602</v>
      </c>
      <c r="U788" s="17">
        <v>0.59437531445208103</v>
      </c>
      <c r="V788" s="17">
        <v>0.43530573716904603</v>
      </c>
      <c r="W788" s="17">
        <v>0.49069299157542701</v>
      </c>
      <c r="X788" s="17">
        <v>0.48243172411861901</v>
      </c>
      <c r="Y788" s="17">
        <v>0.51529981203303499</v>
      </c>
      <c r="Z788" s="17">
        <v>0.62992243907665801</v>
      </c>
      <c r="AA788" s="17">
        <v>0.65767348936171599</v>
      </c>
      <c r="AB788" s="17">
        <v>0.40860393271280498</v>
      </c>
      <c r="AC788" s="17">
        <v>0.44252666957069697</v>
      </c>
      <c r="AD788" s="17">
        <v>0.50065726116173104</v>
      </c>
      <c r="AE788" s="17"/>
      <c r="AF788" s="17">
        <v>0.653465119023795</v>
      </c>
      <c r="AG788" s="17">
        <v>0.305397789519958</v>
      </c>
    </row>
    <row r="789" spans="2:33" x14ac:dyDescent="0.5">
      <c r="B789" t="s">
        <v>284</v>
      </c>
      <c r="C789" s="17">
        <v>0.29112103121779198</v>
      </c>
      <c r="D789" s="17">
        <v>0.36610117543822801</v>
      </c>
      <c r="E789" s="17">
        <v>0.20335442500638901</v>
      </c>
      <c r="F789" s="17"/>
      <c r="G789" s="17">
        <v>0.36670129068117202</v>
      </c>
      <c r="H789" s="17">
        <v>0.278332100138733</v>
      </c>
      <c r="I789" s="17">
        <v>0.25373718864351802</v>
      </c>
      <c r="J789" s="17">
        <v>0.30827056466963898</v>
      </c>
      <c r="K789" s="17">
        <v>0.30220643503653899</v>
      </c>
      <c r="L789" s="17">
        <v>0.32009973325116498</v>
      </c>
      <c r="M789" s="17"/>
      <c r="N789" s="17">
        <v>0.35180245774645402</v>
      </c>
      <c r="O789" s="17">
        <v>0.40726398969709399</v>
      </c>
      <c r="P789" s="17">
        <v>0</v>
      </c>
      <c r="Q789" s="17">
        <v>0.32827748417216501</v>
      </c>
      <c r="R789" s="17">
        <v>0.18446069935992199</v>
      </c>
      <c r="S789" s="17">
        <v>0.21194362365038499</v>
      </c>
      <c r="T789" s="17">
        <v>0.203968163667921</v>
      </c>
      <c r="U789" s="17">
        <v>0.28926597309033297</v>
      </c>
      <c r="V789" s="17">
        <v>0.33164106017960698</v>
      </c>
      <c r="W789" s="17">
        <v>0.33233011320653999</v>
      </c>
      <c r="X789" s="17">
        <v>0.35154320657365001</v>
      </c>
      <c r="Y789" s="17">
        <v>0.29717895867557198</v>
      </c>
      <c r="Z789" s="17">
        <v>0.174901949121536</v>
      </c>
      <c r="AA789" s="17">
        <v>0</v>
      </c>
      <c r="AB789" s="17">
        <v>0.31921235877896098</v>
      </c>
      <c r="AC789" s="17">
        <v>0.27150693805432502</v>
      </c>
      <c r="AD789" s="17">
        <v>0.34633525649522501</v>
      </c>
      <c r="AE789" s="17"/>
      <c r="AF789" s="17">
        <v>0.257550722856831</v>
      </c>
      <c r="AG789" s="17">
        <v>0.32414708763002198</v>
      </c>
    </row>
    <row r="790" spans="2:33" x14ac:dyDescent="0.5">
      <c r="B790" t="s">
        <v>331</v>
      </c>
      <c r="C790" s="17">
        <v>0.11107223701718801</v>
      </c>
      <c r="D790" s="17">
        <v>0.11021968415854901</v>
      </c>
      <c r="E790" s="17">
        <v>0.104661295175546</v>
      </c>
      <c r="F790" s="17"/>
      <c r="G790" s="17">
        <v>0.128812257419469</v>
      </c>
      <c r="H790" s="17">
        <v>0.119911012743666</v>
      </c>
      <c r="I790" s="17">
        <v>0.10663498188643999</v>
      </c>
      <c r="J790" s="17">
        <v>0.10837803198462501</v>
      </c>
      <c r="K790" s="17">
        <v>0.109684494150785</v>
      </c>
      <c r="L790" s="17">
        <v>0.103107846852036</v>
      </c>
      <c r="M790" s="17"/>
      <c r="N790" s="17">
        <v>0.128977360333241</v>
      </c>
      <c r="O790" s="17">
        <v>0.122502877682302</v>
      </c>
      <c r="P790" s="17">
        <v>0.23898740773080501</v>
      </c>
      <c r="Q790" s="17">
        <v>0.25536400561737599</v>
      </c>
      <c r="R790" s="17">
        <v>0.35081633656294497</v>
      </c>
      <c r="S790" s="17">
        <v>0.349898334695043</v>
      </c>
      <c r="T790" s="17">
        <v>0.14503383748486001</v>
      </c>
      <c r="U790" s="17">
        <v>5.8605102147386401E-2</v>
      </c>
      <c r="V790" s="17">
        <v>0.112122875994076</v>
      </c>
      <c r="W790" s="17">
        <v>0.121520287415314</v>
      </c>
      <c r="X790" s="17">
        <v>0.10212124917795901</v>
      </c>
      <c r="Y790" s="17">
        <v>7.2402072256733799E-2</v>
      </c>
      <c r="Z790" s="17">
        <v>7.0038117020937096E-2</v>
      </c>
      <c r="AA790" s="17">
        <v>0</v>
      </c>
      <c r="AB790" s="17">
        <v>0.12539075917669701</v>
      </c>
      <c r="AC790" s="17">
        <v>0.28596639237497801</v>
      </c>
      <c r="AD790" s="17">
        <v>6.0021478729961997E-2</v>
      </c>
      <c r="AE790" s="17"/>
      <c r="AF790" s="17">
        <v>6.3250111814134799E-2</v>
      </c>
      <c r="AG790" s="17">
        <v>0.15811905552498001</v>
      </c>
    </row>
    <row r="791" spans="2:33" x14ac:dyDescent="0.5">
      <c r="B791" t="s">
        <v>332</v>
      </c>
      <c r="C791" s="17">
        <v>0.117908322945792</v>
      </c>
      <c r="D791" s="17">
        <v>0.101975251104202</v>
      </c>
      <c r="E791" s="17">
        <v>0.138062404660415</v>
      </c>
      <c r="F791" s="17"/>
      <c r="G791" s="17">
        <v>3.3935334756693802E-2</v>
      </c>
      <c r="H791" s="17">
        <v>6.7155814411201498E-2</v>
      </c>
      <c r="I791" s="17">
        <v>0.16121263943380401</v>
      </c>
      <c r="J791" s="17">
        <v>0.119209523504491</v>
      </c>
      <c r="K791" s="17">
        <v>0.11078198043479601</v>
      </c>
      <c r="L791" s="17">
        <v>0.16867821611710701</v>
      </c>
      <c r="M791" s="17"/>
      <c r="N791" s="17">
        <v>0.17452906937352999</v>
      </c>
      <c r="O791" s="17">
        <v>0.214216928953816</v>
      </c>
      <c r="P791" s="17">
        <v>0.15611722301036701</v>
      </c>
      <c r="Q791" s="17">
        <v>0.22656164837672399</v>
      </c>
      <c r="R791" s="17">
        <v>0</v>
      </c>
      <c r="S791" s="17">
        <v>0</v>
      </c>
      <c r="T791" s="17">
        <v>9.7256588603622796E-2</v>
      </c>
      <c r="U791" s="17">
        <v>5.7753610310198898E-2</v>
      </c>
      <c r="V791" s="17">
        <v>0.12093032665727101</v>
      </c>
      <c r="W791" s="17">
        <v>5.5456607802718501E-2</v>
      </c>
      <c r="X791" s="17">
        <v>6.3903820129771999E-2</v>
      </c>
      <c r="Y791" s="17">
        <v>0.115119157034659</v>
      </c>
      <c r="Z791" s="17">
        <v>0.125137494780869</v>
      </c>
      <c r="AA791" s="17">
        <v>0.34232651063828401</v>
      </c>
      <c r="AB791" s="17">
        <v>0.146792949331537</v>
      </c>
      <c r="AC791" s="17">
        <v>0</v>
      </c>
      <c r="AD791" s="17">
        <v>9.2986003613082097E-2</v>
      </c>
      <c r="AE791" s="17"/>
      <c r="AF791" s="17">
        <v>2.5734046305239199E-2</v>
      </c>
      <c r="AG791" s="17">
        <v>0.20858824245548199</v>
      </c>
    </row>
    <row r="792" spans="2:33" x14ac:dyDescent="0.5">
      <c r="B792" t="s">
        <v>333</v>
      </c>
      <c r="C792" s="17">
        <v>1.8892267916185701E-3</v>
      </c>
      <c r="D792" s="17">
        <v>0</v>
      </c>
      <c r="E792" s="17">
        <v>4.1777953398409399E-3</v>
      </c>
      <c r="F792" s="17"/>
      <c r="G792" s="17">
        <v>0</v>
      </c>
      <c r="H792" s="17">
        <v>0</v>
      </c>
      <c r="I792" s="17">
        <v>0</v>
      </c>
      <c r="J792" s="17">
        <v>0</v>
      </c>
      <c r="K792" s="17">
        <v>1.2400901311322999E-2</v>
      </c>
      <c r="L792" s="17">
        <v>0</v>
      </c>
      <c r="M792" s="17"/>
      <c r="N792" s="17">
        <v>2.9545619702720401E-2</v>
      </c>
      <c r="O792" s="17">
        <v>0</v>
      </c>
      <c r="P792" s="17">
        <v>0</v>
      </c>
      <c r="Q792" s="17">
        <v>0</v>
      </c>
      <c r="R792" s="17">
        <v>0</v>
      </c>
      <c r="S792" s="17">
        <v>0</v>
      </c>
      <c r="T792" s="17">
        <v>0</v>
      </c>
      <c r="U792" s="17">
        <v>0</v>
      </c>
      <c r="V792" s="17">
        <v>0</v>
      </c>
      <c r="W792" s="17">
        <v>0</v>
      </c>
      <c r="X792" s="17">
        <v>0</v>
      </c>
      <c r="Y792" s="17">
        <v>0</v>
      </c>
      <c r="Z792" s="17">
        <v>0</v>
      </c>
      <c r="AA792" s="17">
        <v>0</v>
      </c>
      <c r="AB792" s="17">
        <v>0</v>
      </c>
      <c r="AC792" s="17">
        <v>0</v>
      </c>
      <c r="AD792" s="17">
        <v>0</v>
      </c>
      <c r="AE792" s="17"/>
      <c r="AF792" s="17">
        <v>0</v>
      </c>
      <c r="AG792" s="17">
        <v>3.7478248695572598E-3</v>
      </c>
    </row>
    <row r="793" spans="2:33" x14ac:dyDescent="0.5">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row>
    <row r="794" spans="2:33" x14ac:dyDescent="0.5">
      <c r="B794" s="6" t="s">
        <v>337</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row>
    <row r="795" spans="2:33" x14ac:dyDescent="0.5">
      <c r="B795" s="24" t="s">
        <v>542</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row>
    <row r="796" spans="2:33" x14ac:dyDescent="0.5">
      <c r="B796" t="s">
        <v>330</v>
      </c>
      <c r="C796" s="17">
        <v>0.27927253302760802</v>
      </c>
      <c r="D796" s="17">
        <v>0.281069916184636</v>
      </c>
      <c r="E796" s="17">
        <v>0.279446590831884</v>
      </c>
      <c r="F796" s="17"/>
      <c r="G796" s="17">
        <v>0.33363112684295598</v>
      </c>
      <c r="H796" s="17">
        <v>0.24715399499909901</v>
      </c>
      <c r="I796" s="17">
        <v>0.24505145273072401</v>
      </c>
      <c r="J796" s="17">
        <v>0.30991811510161099</v>
      </c>
      <c r="K796" s="17">
        <v>0.33705324260187602</v>
      </c>
      <c r="L796" s="17">
        <v>0.22114697998893501</v>
      </c>
      <c r="M796" s="17"/>
      <c r="N796" s="17">
        <v>0.15543998876981899</v>
      </c>
      <c r="O796" s="17">
        <v>6.3160535873061904E-2</v>
      </c>
      <c r="P796" s="17">
        <v>0.45803664543324701</v>
      </c>
      <c r="Q796" s="17">
        <v>9.3398750913225997E-2</v>
      </c>
      <c r="R796" s="17">
        <v>0</v>
      </c>
      <c r="S796" s="17">
        <v>0.185775481875322</v>
      </c>
      <c r="T796" s="17">
        <v>0.34548539539899298</v>
      </c>
      <c r="U796" s="17">
        <v>0.376968568737023</v>
      </c>
      <c r="V796" s="17">
        <v>0.33520559139751899</v>
      </c>
      <c r="W796" s="17">
        <v>0.33737542684784499</v>
      </c>
      <c r="X796" s="17">
        <v>0.30999527529617299</v>
      </c>
      <c r="Y796" s="17">
        <v>0.37508906242168899</v>
      </c>
      <c r="Z796" s="17">
        <v>0.26481403099925499</v>
      </c>
      <c r="AA796" s="17">
        <v>0.190713574579985</v>
      </c>
      <c r="AB796" s="17">
        <v>0.21764927082350499</v>
      </c>
      <c r="AC796" s="17">
        <v>0.35894919817798698</v>
      </c>
      <c r="AD796" s="17">
        <v>0.19990330126803099</v>
      </c>
      <c r="AE796" s="17"/>
      <c r="AF796" s="17">
        <v>0.33590685213798699</v>
      </c>
      <c r="AG796" s="17">
        <v>0.223556386553877</v>
      </c>
    </row>
    <row r="797" spans="2:33" x14ac:dyDescent="0.5">
      <c r="B797" t="s">
        <v>284</v>
      </c>
      <c r="C797" s="17">
        <v>0.34732036401732602</v>
      </c>
      <c r="D797" s="17">
        <v>0.36975794655597399</v>
      </c>
      <c r="E797" s="17">
        <v>0.31982321118546497</v>
      </c>
      <c r="F797" s="17"/>
      <c r="G797" s="17">
        <v>0.41483371190228902</v>
      </c>
      <c r="H797" s="17">
        <v>0.411718648549313</v>
      </c>
      <c r="I797" s="17">
        <v>0.33283346094026001</v>
      </c>
      <c r="J797" s="17">
        <v>0.320963915149581</v>
      </c>
      <c r="K797" s="17">
        <v>0.301842743030103</v>
      </c>
      <c r="L797" s="17">
        <v>0.36546759210943702</v>
      </c>
      <c r="M797" s="17"/>
      <c r="N797" s="17">
        <v>0.32741265255556601</v>
      </c>
      <c r="O797" s="17">
        <v>0.31607503518022301</v>
      </c>
      <c r="P797" s="17">
        <v>0.14685872382558099</v>
      </c>
      <c r="Q797" s="17">
        <v>0.47857043498936902</v>
      </c>
      <c r="R797" s="17">
        <v>0.169946266774507</v>
      </c>
      <c r="S797" s="17">
        <v>0</v>
      </c>
      <c r="T797" s="17">
        <v>0.29545960392437398</v>
      </c>
      <c r="U797" s="17">
        <v>0.35498279293878998</v>
      </c>
      <c r="V797" s="17">
        <v>0.31985467061168898</v>
      </c>
      <c r="W797" s="17">
        <v>0.33794060165448597</v>
      </c>
      <c r="X797" s="17">
        <v>0.291726318374747</v>
      </c>
      <c r="Y797" s="17">
        <v>0.29352465510463699</v>
      </c>
      <c r="Z797" s="17">
        <v>0.37554377550066897</v>
      </c>
      <c r="AA797" s="17">
        <v>0.134410060435355</v>
      </c>
      <c r="AB797" s="17">
        <v>0.43650512471867497</v>
      </c>
      <c r="AC797" s="17">
        <v>0.26764214932337299</v>
      </c>
      <c r="AD797" s="17">
        <v>0.40042606176277401</v>
      </c>
      <c r="AE797" s="17"/>
      <c r="AF797" s="17">
        <v>0.356410438351147</v>
      </c>
      <c r="AG797" s="17">
        <v>0.33837766070604902</v>
      </c>
    </row>
    <row r="798" spans="2:33" x14ac:dyDescent="0.5">
      <c r="B798" t="s">
        <v>331</v>
      </c>
      <c r="C798" s="17">
        <v>0.194851113682359</v>
      </c>
      <c r="D798" s="17">
        <v>0.200940582332714</v>
      </c>
      <c r="E798" s="17">
        <v>0.18419977111685501</v>
      </c>
      <c r="F798" s="17"/>
      <c r="G798" s="17">
        <v>0.187755128775277</v>
      </c>
      <c r="H798" s="17">
        <v>0.22092929791778701</v>
      </c>
      <c r="I798" s="17">
        <v>0.22186096348002499</v>
      </c>
      <c r="J798" s="17">
        <v>0.17707930999528201</v>
      </c>
      <c r="K798" s="17">
        <v>0.175066735244819</v>
      </c>
      <c r="L798" s="17">
        <v>0.13898208253907099</v>
      </c>
      <c r="M798" s="17"/>
      <c r="N798" s="17">
        <v>0.270224921511796</v>
      </c>
      <c r="O798" s="17">
        <v>0.18894545242826399</v>
      </c>
      <c r="P798" s="17">
        <v>0.23898740773080501</v>
      </c>
      <c r="Q798" s="17">
        <v>0.14533683209411599</v>
      </c>
      <c r="R798" s="17">
        <v>0.53527703592286802</v>
      </c>
      <c r="S798" s="17">
        <v>0.56184195834542705</v>
      </c>
      <c r="T798" s="17">
        <v>0.26179841207301002</v>
      </c>
      <c r="U798" s="17">
        <v>0.18685474660734999</v>
      </c>
      <c r="V798" s="17">
        <v>0.123985091764082</v>
      </c>
      <c r="W798" s="17">
        <v>0.234301708231203</v>
      </c>
      <c r="X798" s="17">
        <v>0.33437458619930799</v>
      </c>
      <c r="Y798" s="17">
        <v>0.109890837235479</v>
      </c>
      <c r="Z798" s="17">
        <v>0.16461116130214901</v>
      </c>
      <c r="AA798" s="17">
        <v>0.25904346457880201</v>
      </c>
      <c r="AB798" s="17">
        <v>0.151891553518545</v>
      </c>
      <c r="AC798" s="17">
        <v>0.37340865249864003</v>
      </c>
      <c r="AD798" s="17">
        <v>0.35317763516265399</v>
      </c>
      <c r="AE798" s="17"/>
      <c r="AF798" s="17">
        <v>0.21079777710698899</v>
      </c>
      <c r="AG798" s="17">
        <v>0.17916298236745101</v>
      </c>
    </row>
    <row r="799" spans="2:33" x14ac:dyDescent="0.5">
      <c r="B799" t="s">
        <v>332</v>
      </c>
      <c r="C799" s="17">
        <v>0.17710736392906601</v>
      </c>
      <c r="D799" s="17">
        <v>0.148231554926676</v>
      </c>
      <c r="E799" s="17">
        <v>0.21332696805572099</v>
      </c>
      <c r="F799" s="17"/>
      <c r="G799" s="17">
        <v>6.3780032479478097E-2</v>
      </c>
      <c r="H799" s="17">
        <v>0.112840826493056</v>
      </c>
      <c r="I799" s="17">
        <v>0.200254122848991</v>
      </c>
      <c r="J799" s="17">
        <v>0.19203865975352499</v>
      </c>
      <c r="K799" s="17">
        <v>0.186037279123201</v>
      </c>
      <c r="L799" s="17">
        <v>0.27440334536255601</v>
      </c>
      <c r="M799" s="17"/>
      <c r="N799" s="17">
        <v>0.24692243716282</v>
      </c>
      <c r="O799" s="17">
        <v>0.43181897651845103</v>
      </c>
      <c r="P799" s="17">
        <v>0.15611722301036701</v>
      </c>
      <c r="Q799" s="17">
        <v>0.28269398200328899</v>
      </c>
      <c r="R799" s="17">
        <v>0.29477669730262601</v>
      </c>
      <c r="S799" s="17">
        <v>0.25238255977925</v>
      </c>
      <c r="T799" s="17">
        <v>9.7256588603622796E-2</v>
      </c>
      <c r="U799" s="17">
        <v>7.2688617879489603E-2</v>
      </c>
      <c r="V799" s="17">
        <v>0.22095464622670999</v>
      </c>
      <c r="W799" s="17">
        <v>9.0382263266466797E-2</v>
      </c>
      <c r="X799" s="17">
        <v>6.3903820129771999E-2</v>
      </c>
      <c r="Y799" s="17">
        <v>0.221495445238195</v>
      </c>
      <c r="Z799" s="17">
        <v>0.195031032197927</v>
      </c>
      <c r="AA799" s="17">
        <v>0.41583290040585902</v>
      </c>
      <c r="AB799" s="17">
        <v>0.19395405093927501</v>
      </c>
      <c r="AC799" s="17">
        <v>0</v>
      </c>
      <c r="AD799" s="17">
        <v>4.6493001806541097E-2</v>
      </c>
      <c r="AE799" s="17"/>
      <c r="AF799" s="17">
        <v>9.3963809136821896E-2</v>
      </c>
      <c r="AG799" s="17">
        <v>0.258902970372623</v>
      </c>
    </row>
    <row r="800" spans="2:33" x14ac:dyDescent="0.5">
      <c r="B800" t="s">
        <v>333</v>
      </c>
      <c r="C800" s="17">
        <v>1.44862534364126E-3</v>
      </c>
      <c r="D800" s="17">
        <v>0</v>
      </c>
      <c r="E800" s="17">
        <v>3.2034588100748498E-3</v>
      </c>
      <c r="F800" s="17"/>
      <c r="G800" s="17">
        <v>0</v>
      </c>
      <c r="H800" s="17">
        <v>7.3572320407448996E-3</v>
      </c>
      <c r="I800" s="17">
        <v>0</v>
      </c>
      <c r="J800" s="17">
        <v>0</v>
      </c>
      <c r="K800" s="17">
        <v>0</v>
      </c>
      <c r="L800" s="17">
        <v>0</v>
      </c>
      <c r="M800" s="17"/>
      <c r="N800" s="17">
        <v>0</v>
      </c>
      <c r="O800" s="17">
        <v>0</v>
      </c>
      <c r="P800" s="17">
        <v>0</v>
      </c>
      <c r="Q800" s="17">
        <v>0</v>
      </c>
      <c r="R800" s="17">
        <v>0</v>
      </c>
      <c r="S800" s="17">
        <v>0</v>
      </c>
      <c r="T800" s="17">
        <v>0</v>
      </c>
      <c r="U800" s="17">
        <v>8.5052738373487206E-3</v>
      </c>
      <c r="V800" s="17">
        <v>0</v>
      </c>
      <c r="W800" s="17">
        <v>0</v>
      </c>
      <c r="X800" s="17">
        <v>0</v>
      </c>
      <c r="Y800" s="17">
        <v>0</v>
      </c>
      <c r="Z800" s="17">
        <v>0</v>
      </c>
      <c r="AA800" s="17">
        <v>0</v>
      </c>
      <c r="AB800" s="17">
        <v>0</v>
      </c>
      <c r="AC800" s="17">
        <v>0</v>
      </c>
      <c r="AD800" s="17">
        <v>0</v>
      </c>
      <c r="AE800" s="17"/>
      <c r="AF800" s="17">
        <v>2.9211232670545901E-3</v>
      </c>
      <c r="AG800" s="17">
        <v>0</v>
      </c>
    </row>
    <row r="801" spans="2:33" x14ac:dyDescent="0.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row>
    <row r="802" spans="2:33" x14ac:dyDescent="0.5">
      <c r="B802" s="6" t="s">
        <v>338</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row>
    <row r="803" spans="2:33" x14ac:dyDescent="0.5">
      <c r="B803" s="24" t="s">
        <v>542</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row>
    <row r="804" spans="2:33" x14ac:dyDescent="0.5">
      <c r="B804" t="s">
        <v>330</v>
      </c>
      <c r="C804" s="17">
        <v>0.15358483475978901</v>
      </c>
      <c r="D804" s="17">
        <v>0.15447917202442399</v>
      </c>
      <c r="E804" s="17">
        <v>0.15379379260348</v>
      </c>
      <c r="F804" s="17"/>
      <c r="G804" s="17">
        <v>0.15689116393555599</v>
      </c>
      <c r="H804" s="17">
        <v>0.20596513129736099</v>
      </c>
      <c r="I804" s="17">
        <v>0.14684026429709199</v>
      </c>
      <c r="J804" s="17">
        <v>0.15608138605102501</v>
      </c>
      <c r="K804" s="17">
        <v>0.103969405595969</v>
      </c>
      <c r="L804" s="17">
        <v>0.129447559356132</v>
      </c>
      <c r="M804" s="17"/>
      <c r="N804" s="17">
        <v>6.8366966803659501E-2</v>
      </c>
      <c r="O804" s="17">
        <v>0</v>
      </c>
      <c r="P804" s="17">
        <v>0.14320018269236601</v>
      </c>
      <c r="Q804" s="17">
        <v>3.0463186141061499E-2</v>
      </c>
      <c r="R804" s="17">
        <v>0</v>
      </c>
      <c r="S804" s="17">
        <v>0</v>
      </c>
      <c r="T804" s="17">
        <v>9.4050826863025905E-2</v>
      </c>
      <c r="U804" s="17">
        <v>0.221403125609971</v>
      </c>
      <c r="V804" s="17">
        <v>5.1916331414056799E-2</v>
      </c>
      <c r="W804" s="17">
        <v>0.19189129460916099</v>
      </c>
      <c r="X804" s="17">
        <v>0.26555765831196299</v>
      </c>
      <c r="Y804" s="17">
        <v>0.110480308899062</v>
      </c>
      <c r="Z804" s="17">
        <v>0.28933661079530698</v>
      </c>
      <c r="AA804" s="17">
        <v>0</v>
      </c>
      <c r="AB804" s="17">
        <v>0.168548305376089</v>
      </c>
      <c r="AC804" s="17">
        <v>0.35894919817798698</v>
      </c>
      <c r="AD804" s="17">
        <v>0.143262027359223</v>
      </c>
      <c r="AE804" s="17"/>
      <c r="AF804" s="17">
        <v>0.15754351948499801</v>
      </c>
      <c r="AG804" s="17">
        <v>0.14969032942349</v>
      </c>
    </row>
    <row r="805" spans="2:33" x14ac:dyDescent="0.5">
      <c r="B805" t="s">
        <v>284</v>
      </c>
      <c r="C805" s="17">
        <v>0.24896226892825399</v>
      </c>
      <c r="D805" s="17">
        <v>0.25651902902432</v>
      </c>
      <c r="E805" s="17">
        <v>0.241954154539986</v>
      </c>
      <c r="F805" s="17"/>
      <c r="G805" s="17">
        <v>0.24103438735147201</v>
      </c>
      <c r="H805" s="17">
        <v>0.23344699963364099</v>
      </c>
      <c r="I805" s="17">
        <v>0.27070685257965299</v>
      </c>
      <c r="J805" s="17">
        <v>0.22256359264476</v>
      </c>
      <c r="K805" s="17">
        <v>0.25127448426063298</v>
      </c>
      <c r="L805" s="17">
        <v>0.30629794127985199</v>
      </c>
      <c r="M805" s="17"/>
      <c r="N805" s="17">
        <v>0.215144828400467</v>
      </c>
      <c r="O805" s="17">
        <v>6.5934224548131096E-2</v>
      </c>
      <c r="P805" s="17">
        <v>0.150971303049977</v>
      </c>
      <c r="Q805" s="17">
        <v>0.28294644715411099</v>
      </c>
      <c r="R805" s="17">
        <v>0</v>
      </c>
      <c r="S805" s="17">
        <v>0.185775481875322</v>
      </c>
      <c r="T805" s="17">
        <v>0.37647624849716799</v>
      </c>
      <c r="U805" s="17">
        <v>0.22413938226452201</v>
      </c>
      <c r="V805" s="17">
        <v>0.33729502777363501</v>
      </c>
      <c r="W805" s="17">
        <v>0.176774008102867</v>
      </c>
      <c r="X805" s="17">
        <v>0.18792165773226499</v>
      </c>
      <c r="Y805" s="17">
        <v>0.26449695383843302</v>
      </c>
      <c r="Z805" s="17">
        <v>0.22986121760509601</v>
      </c>
      <c r="AA805" s="17">
        <v>0.134410060435355</v>
      </c>
      <c r="AB805" s="17">
        <v>0.26706835712135801</v>
      </c>
      <c r="AC805" s="17">
        <v>0.35508440944703501</v>
      </c>
      <c r="AD805" s="17">
        <v>0.42322636908743599</v>
      </c>
      <c r="AE805" s="17"/>
      <c r="AF805" s="17">
        <v>0.27889696034128802</v>
      </c>
      <c r="AG805" s="17">
        <v>0.21951288774713701</v>
      </c>
    </row>
    <row r="806" spans="2:33" x14ac:dyDescent="0.5">
      <c r="B806" t="s">
        <v>331</v>
      </c>
      <c r="C806" s="17">
        <v>0.27126674708209297</v>
      </c>
      <c r="D806" s="17">
        <v>0.28041551404309101</v>
      </c>
      <c r="E806" s="17">
        <v>0.25416424312557301</v>
      </c>
      <c r="F806" s="17"/>
      <c r="G806" s="17">
        <v>0.32966575599876902</v>
      </c>
      <c r="H806" s="17">
        <v>0.24099846799878999</v>
      </c>
      <c r="I806" s="17">
        <v>0.26345953025026803</v>
      </c>
      <c r="J806" s="17">
        <v>0.25901777162549799</v>
      </c>
      <c r="K806" s="17">
        <v>0.27496979212017802</v>
      </c>
      <c r="L806" s="17">
        <v>0.37197112100852697</v>
      </c>
      <c r="M806" s="17"/>
      <c r="N806" s="17">
        <v>0.37309201551757498</v>
      </c>
      <c r="O806" s="17">
        <v>0.19111876960386201</v>
      </c>
      <c r="P806" s="17">
        <v>0.54971129124729001</v>
      </c>
      <c r="Q806" s="17">
        <v>0.20966895527010401</v>
      </c>
      <c r="R806" s="17">
        <v>0.196775423563155</v>
      </c>
      <c r="S806" s="17">
        <v>0</v>
      </c>
      <c r="T806" s="17">
        <v>0.169947869198317</v>
      </c>
      <c r="U806" s="17">
        <v>0.34350311105485498</v>
      </c>
      <c r="V806" s="17">
        <v>0.32958424949630699</v>
      </c>
      <c r="W806" s="17">
        <v>0.295891129939718</v>
      </c>
      <c r="X806" s="17">
        <v>0.173750100233618</v>
      </c>
      <c r="Y806" s="17">
        <v>0.25155267264949999</v>
      </c>
      <c r="Z806" s="17">
        <v>0.221483669523554</v>
      </c>
      <c r="AA806" s="17">
        <v>0.190713574579985</v>
      </c>
      <c r="AB806" s="17">
        <v>0.27446179999568499</v>
      </c>
      <c r="AC806" s="17">
        <v>0.139736760910983</v>
      </c>
      <c r="AD806" s="17">
        <v>0.27551182974391802</v>
      </c>
      <c r="AE806" s="17"/>
      <c r="AF806" s="17">
        <v>0.32076181198553999</v>
      </c>
      <c r="AG806" s="17">
        <v>0.22257411107612901</v>
      </c>
    </row>
    <row r="807" spans="2:33" x14ac:dyDescent="0.5">
      <c r="B807" t="s">
        <v>332</v>
      </c>
      <c r="C807" s="17">
        <v>0.32339358801563201</v>
      </c>
      <c r="D807" s="17">
        <v>0.30529861365357502</v>
      </c>
      <c r="E807" s="17">
        <v>0.347867510197578</v>
      </c>
      <c r="F807" s="17"/>
      <c r="G807" s="17">
        <v>0.219422912573042</v>
      </c>
      <c r="H807" s="17">
        <v>0.319589401070208</v>
      </c>
      <c r="I807" s="17">
        <v>0.31899335287298602</v>
      </c>
      <c r="J807" s="17">
        <v>0.362337249678717</v>
      </c>
      <c r="K807" s="17">
        <v>0.36978631802321998</v>
      </c>
      <c r="L807" s="17">
        <v>0.192283378355488</v>
      </c>
      <c r="M807" s="17"/>
      <c r="N807" s="17">
        <v>0.34339618927829901</v>
      </c>
      <c r="O807" s="17">
        <v>0.74294700584800599</v>
      </c>
      <c r="P807" s="17">
        <v>0.15611722301036701</v>
      </c>
      <c r="Q807" s="17">
        <v>0.476921411434723</v>
      </c>
      <c r="R807" s="17">
        <v>0.80322457643684497</v>
      </c>
      <c r="S807" s="17">
        <v>0.814224518124678</v>
      </c>
      <c r="T807" s="17">
        <v>0.35952505544148899</v>
      </c>
      <c r="U807" s="17">
        <v>0.20045345192046901</v>
      </c>
      <c r="V807" s="17">
        <v>0.25963780945016801</v>
      </c>
      <c r="W807" s="17">
        <v>0.33544356734825298</v>
      </c>
      <c r="X807" s="17">
        <v>0.37277058372215399</v>
      </c>
      <c r="Y807" s="17">
        <v>0.37347006461300503</v>
      </c>
      <c r="Z807" s="17">
        <v>0.25931850207604401</v>
      </c>
      <c r="AA807" s="17">
        <v>0.67487636498466097</v>
      </c>
      <c r="AB807" s="17">
        <v>0.289921537506869</v>
      </c>
      <c r="AC807" s="17">
        <v>0.14622963146399501</v>
      </c>
      <c r="AD807" s="17">
        <v>0.15799977380942301</v>
      </c>
      <c r="AE807" s="17"/>
      <c r="AF807" s="17">
        <v>0.240773093853693</v>
      </c>
      <c r="AG807" s="17">
        <v>0.40467461384533798</v>
      </c>
    </row>
    <row r="808" spans="2:33" x14ac:dyDescent="0.5">
      <c r="B808" t="s">
        <v>333</v>
      </c>
      <c r="C808" s="17">
        <v>2.7925612142326701E-3</v>
      </c>
      <c r="D808" s="17">
        <v>3.28767125458911E-3</v>
      </c>
      <c r="E808" s="17">
        <v>2.2202995333823498E-3</v>
      </c>
      <c r="F808" s="17"/>
      <c r="G808" s="17">
        <v>5.2985780141159899E-2</v>
      </c>
      <c r="H808" s="17">
        <v>0</v>
      </c>
      <c r="I808" s="17">
        <v>0</v>
      </c>
      <c r="J808" s="17">
        <v>0</v>
      </c>
      <c r="K808" s="17">
        <v>0</v>
      </c>
      <c r="L808" s="17">
        <v>0</v>
      </c>
      <c r="M808" s="17"/>
      <c r="N808" s="17">
        <v>0</v>
      </c>
      <c r="O808" s="17">
        <v>0</v>
      </c>
      <c r="P808" s="17">
        <v>0</v>
      </c>
      <c r="Q808" s="17">
        <v>0</v>
      </c>
      <c r="R808" s="17">
        <v>0</v>
      </c>
      <c r="S808" s="17">
        <v>0</v>
      </c>
      <c r="T808" s="17">
        <v>0</v>
      </c>
      <c r="U808" s="17">
        <v>1.0500929150183099E-2</v>
      </c>
      <c r="V808" s="17">
        <v>2.1566581865833E-2</v>
      </c>
      <c r="W808" s="17">
        <v>0</v>
      </c>
      <c r="X808" s="17">
        <v>0</v>
      </c>
      <c r="Y808" s="17">
        <v>0</v>
      </c>
      <c r="Z808" s="17">
        <v>0</v>
      </c>
      <c r="AA808" s="17">
        <v>0</v>
      </c>
      <c r="AB808" s="17">
        <v>0</v>
      </c>
      <c r="AC808" s="17">
        <v>0</v>
      </c>
      <c r="AD808" s="17">
        <v>0</v>
      </c>
      <c r="AE808" s="17"/>
      <c r="AF808" s="17">
        <v>2.0246143344799599E-3</v>
      </c>
      <c r="AG808" s="17">
        <v>3.54805790790627E-3</v>
      </c>
    </row>
    <row r="809" spans="2:33" x14ac:dyDescent="0.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row>
    <row r="810" spans="2:33" x14ac:dyDescent="0.5">
      <c r="B810" s="6" t="s">
        <v>339</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row>
    <row r="811" spans="2:33" x14ac:dyDescent="0.5">
      <c r="B811" s="24" t="s">
        <v>542</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row>
    <row r="812" spans="2:33" x14ac:dyDescent="0.5">
      <c r="B812" t="s">
        <v>330</v>
      </c>
      <c r="C812" s="17">
        <v>0.182193379407253</v>
      </c>
      <c r="D812" s="17">
        <v>0.17567049902450499</v>
      </c>
      <c r="E812" s="17">
        <v>0.191564676546225</v>
      </c>
      <c r="F812" s="17"/>
      <c r="G812" s="17">
        <v>0.22726529602096401</v>
      </c>
      <c r="H812" s="17">
        <v>0.194688122228689</v>
      </c>
      <c r="I812" s="17">
        <v>0.23282639660469301</v>
      </c>
      <c r="J812" s="17">
        <v>0.115086087160582</v>
      </c>
      <c r="K812" s="17">
        <v>0.14820569985409501</v>
      </c>
      <c r="L812" s="17">
        <v>0.24304494436561</v>
      </c>
      <c r="M812" s="17"/>
      <c r="N812" s="17">
        <v>8.3154487749514699E-2</v>
      </c>
      <c r="O812" s="17">
        <v>0.18966194213245899</v>
      </c>
      <c r="P812" s="17">
        <v>0.14685872382558099</v>
      </c>
      <c r="Q812" s="17">
        <v>2.6621484573170699E-2</v>
      </c>
      <c r="R812" s="17">
        <v>0</v>
      </c>
      <c r="S812" s="17">
        <v>0</v>
      </c>
      <c r="T812" s="17">
        <v>0.119159163922107</v>
      </c>
      <c r="U812" s="17">
        <v>0.21914825504902599</v>
      </c>
      <c r="V812" s="17">
        <v>0.21154477340106401</v>
      </c>
      <c r="W812" s="17">
        <v>0.124852772789108</v>
      </c>
      <c r="X812" s="17">
        <v>0.37389909542594502</v>
      </c>
      <c r="Y812" s="17">
        <v>0.223035665103721</v>
      </c>
      <c r="Z812" s="17">
        <v>0.17967953756725999</v>
      </c>
      <c r="AA812" s="17">
        <v>0.190713574579985</v>
      </c>
      <c r="AB812" s="17">
        <v>0.17020922204403999</v>
      </c>
      <c r="AC812" s="17">
        <v>0.35508440944703501</v>
      </c>
      <c r="AD812" s="17">
        <v>0.20567035887563601</v>
      </c>
      <c r="AE812" s="17"/>
      <c r="AF812" s="17">
        <v>0.23442680068226299</v>
      </c>
      <c r="AG812" s="17">
        <v>0.130806782087869</v>
      </c>
    </row>
    <row r="813" spans="2:33" x14ac:dyDescent="0.5">
      <c r="B813" t="s">
        <v>284</v>
      </c>
      <c r="C813" s="17">
        <v>0.30172218966009601</v>
      </c>
      <c r="D813" s="17">
        <v>0.31906294624898701</v>
      </c>
      <c r="E813" s="17">
        <v>0.28338518177394301</v>
      </c>
      <c r="F813" s="17"/>
      <c r="G813" s="17">
        <v>0.37007990617826197</v>
      </c>
      <c r="H813" s="17">
        <v>0.32614365701561798</v>
      </c>
      <c r="I813" s="17">
        <v>0.305177363819501</v>
      </c>
      <c r="J813" s="17">
        <v>0.30546892719550001</v>
      </c>
      <c r="K813" s="17">
        <v>0.30181122108088199</v>
      </c>
      <c r="L813" s="17">
        <v>0.164400204585119</v>
      </c>
      <c r="M813" s="17"/>
      <c r="N813" s="17">
        <v>0.32719562688120701</v>
      </c>
      <c r="O813" s="17">
        <v>0.19008197911865701</v>
      </c>
      <c r="P813" s="17">
        <v>0</v>
      </c>
      <c r="Q813" s="17">
        <v>0.299622451329073</v>
      </c>
      <c r="R813" s="17">
        <v>0.169946266774507</v>
      </c>
      <c r="S813" s="17">
        <v>0.185775481875322</v>
      </c>
      <c r="T813" s="17">
        <v>0.38123674811642999</v>
      </c>
      <c r="U813" s="17">
        <v>0.38832251812316898</v>
      </c>
      <c r="V813" s="17">
        <v>0.21714285265109101</v>
      </c>
      <c r="W813" s="17">
        <v>0.40383109543534501</v>
      </c>
      <c r="X813" s="17">
        <v>0.39996181779360301</v>
      </c>
      <c r="Y813" s="17">
        <v>0.29119926591516798</v>
      </c>
      <c r="Z813" s="17">
        <v>0.226119838571499</v>
      </c>
      <c r="AA813" s="17">
        <v>0.134410060435355</v>
      </c>
      <c r="AB813" s="17">
        <v>0.30234209894084002</v>
      </c>
      <c r="AC813" s="17">
        <v>0.20623566181540801</v>
      </c>
      <c r="AD813" s="17">
        <v>0.29688324246792203</v>
      </c>
      <c r="AE813" s="17"/>
      <c r="AF813" s="17">
        <v>0.37939405532252801</v>
      </c>
      <c r="AG813" s="17">
        <v>0.225309563674399</v>
      </c>
    </row>
    <row r="814" spans="2:33" x14ac:dyDescent="0.5">
      <c r="B814" t="s">
        <v>331</v>
      </c>
      <c r="C814" s="17">
        <v>0.26628500197576599</v>
      </c>
      <c r="D814" s="17">
        <v>0.29457666528644499</v>
      </c>
      <c r="E814" s="17">
        <v>0.226111675733037</v>
      </c>
      <c r="F814" s="17"/>
      <c r="G814" s="17">
        <v>0.26170600307016101</v>
      </c>
      <c r="H814" s="17">
        <v>0.27553302527662898</v>
      </c>
      <c r="I814" s="17">
        <v>0.21144285754410599</v>
      </c>
      <c r="J814" s="17">
        <v>0.30203916612834703</v>
      </c>
      <c r="K814" s="17">
        <v>0.29604693359591999</v>
      </c>
      <c r="L814" s="17">
        <v>0.25217847119813902</v>
      </c>
      <c r="M814" s="17"/>
      <c r="N814" s="17">
        <v>0.21456714232170501</v>
      </c>
      <c r="O814" s="17">
        <v>0.19111876960386201</v>
      </c>
      <c r="P814" s="17">
        <v>0.54605275011407495</v>
      </c>
      <c r="Q814" s="17">
        <v>0.314850005597336</v>
      </c>
      <c r="R814" s="17">
        <v>0.35081633656294497</v>
      </c>
      <c r="S814" s="17">
        <v>0.56184195834542705</v>
      </c>
      <c r="T814" s="17">
        <v>0.25428422050155097</v>
      </c>
      <c r="U814" s="17">
        <v>0.25829293522074298</v>
      </c>
      <c r="V814" s="17">
        <v>0.30646875196180201</v>
      </c>
      <c r="W814" s="17">
        <v>0.18895917451548899</v>
      </c>
      <c r="X814" s="17">
        <v>0.10212124917795901</v>
      </c>
      <c r="Y814" s="17">
        <v>0.25902762465667301</v>
      </c>
      <c r="Z814" s="17">
        <v>0.346328068336622</v>
      </c>
      <c r="AA814" s="17">
        <v>0</v>
      </c>
      <c r="AB814" s="17">
        <v>0.26707184685322899</v>
      </c>
      <c r="AC814" s="17">
        <v>0.29245029727356098</v>
      </c>
      <c r="AD814" s="17">
        <v>0.32430790756748301</v>
      </c>
      <c r="AE814" s="17"/>
      <c r="AF814" s="17">
        <v>0.23491573358840301</v>
      </c>
      <c r="AG814" s="17">
        <v>0.29714570233728599</v>
      </c>
    </row>
    <row r="815" spans="2:33" x14ac:dyDescent="0.5">
      <c r="B815" t="s">
        <v>332</v>
      </c>
      <c r="C815" s="17">
        <v>0.24764621040802601</v>
      </c>
      <c r="D815" s="17">
        <v>0.20673184204370099</v>
      </c>
      <c r="E815" s="17">
        <v>0.29893846594679502</v>
      </c>
      <c r="F815" s="17"/>
      <c r="G815" s="17">
        <v>0.140948794730613</v>
      </c>
      <c r="H815" s="17">
        <v>0.203635195479064</v>
      </c>
      <c r="I815" s="17">
        <v>0.24234107571508201</v>
      </c>
      <c r="J815" s="17">
        <v>0.27740581951557097</v>
      </c>
      <c r="K815" s="17">
        <v>0.25393614546910298</v>
      </c>
      <c r="L815" s="17">
        <v>0.340376379851132</v>
      </c>
      <c r="M815" s="17"/>
      <c r="N815" s="17">
        <v>0.375082743047573</v>
      </c>
      <c r="O815" s="17">
        <v>0.42913730914502202</v>
      </c>
      <c r="P815" s="17">
        <v>0.30708852606034398</v>
      </c>
      <c r="Q815" s="17">
        <v>0.35890605850042001</v>
      </c>
      <c r="R815" s="17">
        <v>0.479237396662548</v>
      </c>
      <c r="S815" s="17">
        <v>0.25238255977925</v>
      </c>
      <c r="T815" s="17">
        <v>0.24531986745991199</v>
      </c>
      <c r="U815" s="17">
        <v>0.13423629160706099</v>
      </c>
      <c r="V815" s="17">
        <v>0.218592643156092</v>
      </c>
      <c r="W815" s="17">
        <v>0.28235695726005799</v>
      </c>
      <c r="X815" s="17">
        <v>0.12401783760249301</v>
      </c>
      <c r="Y815" s="17">
        <v>0.22673744432443799</v>
      </c>
      <c r="Z815" s="17">
        <v>0.24787255552461801</v>
      </c>
      <c r="AA815" s="17">
        <v>0.67487636498466097</v>
      </c>
      <c r="AB815" s="17">
        <v>0.260376832161891</v>
      </c>
      <c r="AC815" s="17">
        <v>0.14622963146399501</v>
      </c>
      <c r="AD815" s="17">
        <v>0.17313849108895901</v>
      </c>
      <c r="AE815" s="17"/>
      <c r="AF815" s="17">
        <v>0.15126341040680499</v>
      </c>
      <c r="AG815" s="17">
        <v>0.342466423430279</v>
      </c>
    </row>
    <row r="816" spans="2:33" x14ac:dyDescent="0.5">
      <c r="B816" t="s">
        <v>333</v>
      </c>
      <c r="C816" s="17">
        <v>2.1532185488583101E-3</v>
      </c>
      <c r="D816" s="17">
        <v>3.95804739636224E-3</v>
      </c>
      <c r="E816" s="17">
        <v>0</v>
      </c>
      <c r="F816" s="17"/>
      <c r="G816" s="17">
        <v>0</v>
      </c>
      <c r="H816" s="17">
        <v>0</v>
      </c>
      <c r="I816" s="17">
        <v>8.2123063166189107E-3</v>
      </c>
      <c r="J816" s="17">
        <v>0</v>
      </c>
      <c r="K816" s="17">
        <v>0</v>
      </c>
      <c r="L816" s="17">
        <v>0</v>
      </c>
      <c r="M816" s="17"/>
      <c r="N816" s="17">
        <v>0</v>
      </c>
      <c r="O816" s="17">
        <v>0</v>
      </c>
      <c r="P816" s="17">
        <v>0</v>
      </c>
      <c r="Q816" s="17">
        <v>0</v>
      </c>
      <c r="R816" s="17">
        <v>0</v>
      </c>
      <c r="S816" s="17">
        <v>0</v>
      </c>
      <c r="T816" s="17">
        <v>0</v>
      </c>
      <c r="U816" s="17">
        <v>0</v>
      </c>
      <c r="V816" s="17">
        <v>4.6250978829951002E-2</v>
      </c>
      <c r="W816" s="17">
        <v>0</v>
      </c>
      <c r="X816" s="17">
        <v>0</v>
      </c>
      <c r="Y816" s="17">
        <v>0</v>
      </c>
      <c r="Z816" s="17">
        <v>0</v>
      </c>
      <c r="AA816" s="17">
        <v>0</v>
      </c>
      <c r="AB816" s="17">
        <v>0</v>
      </c>
      <c r="AC816" s="17">
        <v>0</v>
      </c>
      <c r="AD816" s="17">
        <v>0</v>
      </c>
      <c r="AE816" s="17"/>
      <c r="AF816" s="17">
        <v>0</v>
      </c>
      <c r="AG816" s="17">
        <v>4.2715284701681597E-3</v>
      </c>
    </row>
    <row r="817" spans="2:33" x14ac:dyDescent="0.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row>
    <row r="818" spans="2:33" x14ac:dyDescent="0.5">
      <c r="B818" s="6" t="s">
        <v>340</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row>
    <row r="819" spans="2:33" x14ac:dyDescent="0.5">
      <c r="B819" s="24" t="s">
        <v>542</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row>
    <row r="820" spans="2:33" x14ac:dyDescent="0.5">
      <c r="B820" t="s">
        <v>330</v>
      </c>
      <c r="C820" s="17">
        <v>0.54871258090853303</v>
      </c>
      <c r="D820" s="17">
        <v>0.52363779307480296</v>
      </c>
      <c r="E820" s="17">
        <v>0.58346827588230199</v>
      </c>
      <c r="F820" s="17"/>
      <c r="G820" s="17">
        <v>0.55183233818615696</v>
      </c>
      <c r="H820" s="17">
        <v>0.54538227690013097</v>
      </c>
      <c r="I820" s="17">
        <v>0.55000357884434503</v>
      </c>
      <c r="J820" s="17">
        <v>0.56281555159094698</v>
      </c>
      <c r="K820" s="17">
        <v>0.55471883523960097</v>
      </c>
      <c r="L820" s="17">
        <v>0.48956025307877898</v>
      </c>
      <c r="M820" s="17"/>
      <c r="N820" s="17">
        <v>0.48740225495068701</v>
      </c>
      <c r="O820" s="17">
        <v>0.43476372561224302</v>
      </c>
      <c r="P820" s="17">
        <v>0.60489536925882803</v>
      </c>
      <c r="Q820" s="17">
        <v>0.274467282204366</v>
      </c>
      <c r="R820" s="17">
        <v>0.29477669730262601</v>
      </c>
      <c r="S820" s="17">
        <v>0.43815804165457301</v>
      </c>
      <c r="T820" s="17">
        <v>0.55677085161502504</v>
      </c>
      <c r="U820" s="17">
        <v>0.65719679894022398</v>
      </c>
      <c r="V820" s="17">
        <v>0.62101086894370705</v>
      </c>
      <c r="W820" s="17">
        <v>0.51625704621451596</v>
      </c>
      <c r="X820" s="17">
        <v>0.58743681450099205</v>
      </c>
      <c r="Y820" s="17">
        <v>0.59929160880759502</v>
      </c>
      <c r="Z820" s="17">
        <v>0.61469020411502195</v>
      </c>
      <c r="AA820" s="17">
        <v>0.44975703915878601</v>
      </c>
      <c r="AB820" s="17">
        <v>0.50940345495496497</v>
      </c>
      <c r="AC820" s="17">
        <v>0.59524020593327598</v>
      </c>
      <c r="AD820" s="17">
        <v>0.477952066458252</v>
      </c>
      <c r="AE820" s="17"/>
      <c r="AF820" s="17">
        <v>0.68973867321252103</v>
      </c>
      <c r="AG820" s="17">
        <v>0.40997284608250001</v>
      </c>
    </row>
    <row r="821" spans="2:33" x14ac:dyDescent="0.5">
      <c r="B821" t="s">
        <v>284</v>
      </c>
      <c r="C821" s="17">
        <v>0.263506669951941</v>
      </c>
      <c r="D821" s="17">
        <v>0.29250941711053602</v>
      </c>
      <c r="E821" s="17">
        <v>0.23082043749323899</v>
      </c>
      <c r="F821" s="17"/>
      <c r="G821" s="17">
        <v>0.300113764618959</v>
      </c>
      <c r="H821" s="17">
        <v>0.30234351196447601</v>
      </c>
      <c r="I821" s="17">
        <v>0.236988371894616</v>
      </c>
      <c r="J821" s="17">
        <v>0.23042740978286</v>
      </c>
      <c r="K821" s="17">
        <v>0.26093915084152902</v>
      </c>
      <c r="L821" s="17">
        <v>0.34869751692081502</v>
      </c>
      <c r="M821" s="17"/>
      <c r="N821" s="17">
        <v>0.15000188744283699</v>
      </c>
      <c r="O821" s="17">
        <v>0.19234731759589499</v>
      </c>
      <c r="P821" s="17">
        <v>0.23898740773080501</v>
      </c>
      <c r="Q821" s="17">
        <v>0.248871266919548</v>
      </c>
      <c r="R821" s="17">
        <v>0.50844787913421896</v>
      </c>
      <c r="S821" s="17">
        <v>0.21194362365038499</v>
      </c>
      <c r="T821" s="17">
        <v>0.345972559781352</v>
      </c>
      <c r="U821" s="17">
        <v>0.272492533802352</v>
      </c>
      <c r="V821" s="17">
        <v>0.219085484346872</v>
      </c>
      <c r="W821" s="17">
        <v>0.35422630979235697</v>
      </c>
      <c r="X821" s="17">
        <v>0.34865936536923597</v>
      </c>
      <c r="Y821" s="17">
        <v>0.23392894807101999</v>
      </c>
      <c r="Z821" s="17">
        <v>0.18196080953350699</v>
      </c>
      <c r="AA821" s="17">
        <v>0.34232651063828401</v>
      </c>
      <c r="AB821" s="17">
        <v>0.310311576019351</v>
      </c>
      <c r="AC821" s="17">
        <v>0.40475979406672502</v>
      </c>
      <c r="AD821" s="17">
        <v>0.255607103153423</v>
      </c>
      <c r="AE821" s="17"/>
      <c r="AF821" s="17">
        <v>0.24282128806165601</v>
      </c>
      <c r="AG821" s="17">
        <v>0.28385669420168802</v>
      </c>
    </row>
    <row r="822" spans="2:33" x14ac:dyDescent="0.5">
      <c r="B822" t="s">
        <v>331</v>
      </c>
      <c r="C822" s="17">
        <v>7.9624127615554E-2</v>
      </c>
      <c r="D822" s="17">
        <v>8.45408987584782E-2</v>
      </c>
      <c r="E822" s="17">
        <v>6.6009528176550897E-2</v>
      </c>
      <c r="F822" s="17"/>
      <c r="G822" s="17">
        <v>0.105714760903029</v>
      </c>
      <c r="H822" s="17">
        <v>6.5892688986373196E-2</v>
      </c>
      <c r="I822" s="17">
        <v>7.6792952735536296E-2</v>
      </c>
      <c r="J822" s="17">
        <v>0.106648522216566</v>
      </c>
      <c r="K822" s="17">
        <v>4.5726139181823597E-2</v>
      </c>
      <c r="L822" s="17">
        <v>8.2119967007068001E-2</v>
      </c>
      <c r="M822" s="17"/>
      <c r="N822" s="17">
        <v>0.15565692619875099</v>
      </c>
      <c r="O822" s="17">
        <v>6.2024009182669503E-2</v>
      </c>
      <c r="P822" s="17">
        <v>0</v>
      </c>
      <c r="Q822" s="17">
        <v>0.22900679154079101</v>
      </c>
      <c r="R822" s="17">
        <v>0.196775423563155</v>
      </c>
      <c r="S822" s="17">
        <v>0.349898334695043</v>
      </c>
      <c r="T822" s="17">
        <v>0</v>
      </c>
      <c r="U822" s="17">
        <v>3.2398517626914501E-2</v>
      </c>
      <c r="V822" s="17">
        <v>4.4305315298292201E-2</v>
      </c>
      <c r="W822" s="17">
        <v>7.4060036190408102E-2</v>
      </c>
      <c r="X822" s="17">
        <v>0</v>
      </c>
      <c r="Y822" s="17">
        <v>4.7399568955211302E-2</v>
      </c>
      <c r="Z822" s="17">
        <v>0.10413823846255101</v>
      </c>
      <c r="AA822" s="17">
        <v>0</v>
      </c>
      <c r="AB822" s="17">
        <v>9.6196616226508505E-2</v>
      </c>
      <c r="AC822" s="17">
        <v>0</v>
      </c>
      <c r="AD822" s="17">
        <v>0.12157787342116901</v>
      </c>
      <c r="AE822" s="17"/>
      <c r="AF822" s="17">
        <v>4.7467431617630701E-2</v>
      </c>
      <c r="AG822" s="17">
        <v>0.11125948957407999</v>
      </c>
    </row>
    <row r="823" spans="2:33" x14ac:dyDescent="0.5">
      <c r="B823" t="s">
        <v>332</v>
      </c>
      <c r="C823" s="17">
        <v>0.10151182016068599</v>
      </c>
      <c r="D823" s="17">
        <v>9.2111137693265704E-2</v>
      </c>
      <c r="E823" s="17">
        <v>0.113670185419129</v>
      </c>
      <c r="F823" s="17"/>
      <c r="G823" s="17">
        <v>4.2339136291855199E-2</v>
      </c>
      <c r="H823" s="17">
        <v>8.6381522149019202E-2</v>
      </c>
      <c r="I823" s="17">
        <v>0.119371238499853</v>
      </c>
      <c r="J823" s="17">
        <v>0.10010851640962699</v>
      </c>
      <c r="K823" s="17">
        <v>0.123988371111558</v>
      </c>
      <c r="L823" s="17">
        <v>7.9622262993338105E-2</v>
      </c>
      <c r="M823" s="17"/>
      <c r="N823" s="17">
        <v>0.20693893140772601</v>
      </c>
      <c r="O823" s="17">
        <v>0.20201394765244901</v>
      </c>
      <c r="P823" s="17">
        <v>0.15611722301036701</v>
      </c>
      <c r="Q823" s="17">
        <v>0.218631845496396</v>
      </c>
      <c r="R823" s="17">
        <v>0</v>
      </c>
      <c r="S823" s="17">
        <v>0</v>
      </c>
      <c r="T823" s="17">
        <v>9.7256588603622796E-2</v>
      </c>
      <c r="U823" s="17">
        <v>3.7912149630509401E-2</v>
      </c>
      <c r="V823" s="17">
        <v>0.11559833141112801</v>
      </c>
      <c r="W823" s="17">
        <v>5.5456607802718501E-2</v>
      </c>
      <c r="X823" s="17">
        <v>6.3903820129771999E-2</v>
      </c>
      <c r="Y823" s="17">
        <v>0.119379874166174</v>
      </c>
      <c r="Z823" s="17">
        <v>9.92107478889203E-2</v>
      </c>
      <c r="AA823" s="17">
        <v>0.20791645020293001</v>
      </c>
      <c r="AB823" s="17">
        <v>8.4088352799175606E-2</v>
      </c>
      <c r="AC823" s="17">
        <v>0</v>
      </c>
      <c r="AD823" s="17">
        <v>9.2986003613082097E-2</v>
      </c>
      <c r="AE823" s="17"/>
      <c r="AF823" s="17">
        <v>1.99726071081914E-2</v>
      </c>
      <c r="AG823" s="17">
        <v>0.18172909493591999</v>
      </c>
    </row>
    <row r="824" spans="2:33" x14ac:dyDescent="0.5">
      <c r="B824" t="s">
        <v>333</v>
      </c>
      <c r="C824" s="17">
        <v>6.6448013632861899E-3</v>
      </c>
      <c r="D824" s="17">
        <v>7.20075336291755E-3</v>
      </c>
      <c r="E824" s="17">
        <v>6.0315730287792899E-3</v>
      </c>
      <c r="F824" s="17"/>
      <c r="G824" s="17">
        <v>0</v>
      </c>
      <c r="H824" s="17">
        <v>0</v>
      </c>
      <c r="I824" s="17">
        <v>1.6843858025650402E-2</v>
      </c>
      <c r="J824" s="17">
        <v>0</v>
      </c>
      <c r="K824" s="17">
        <v>1.46275036254889E-2</v>
      </c>
      <c r="L824" s="17">
        <v>0</v>
      </c>
      <c r="M824" s="17"/>
      <c r="N824" s="17">
        <v>0</v>
      </c>
      <c r="O824" s="17">
        <v>0.10885099995674399</v>
      </c>
      <c r="P824" s="17">
        <v>0</v>
      </c>
      <c r="Q824" s="17">
        <v>2.9022813838898098E-2</v>
      </c>
      <c r="R824" s="17">
        <v>0</v>
      </c>
      <c r="S824" s="17">
        <v>0</v>
      </c>
      <c r="T824" s="17">
        <v>0</v>
      </c>
      <c r="U824" s="17">
        <v>0</v>
      </c>
      <c r="V824" s="17">
        <v>0</v>
      </c>
      <c r="W824" s="17">
        <v>0</v>
      </c>
      <c r="X824" s="17">
        <v>0</v>
      </c>
      <c r="Y824" s="17">
        <v>0</v>
      </c>
      <c r="Z824" s="17">
        <v>0</v>
      </c>
      <c r="AA824" s="17">
        <v>0</v>
      </c>
      <c r="AB824" s="17">
        <v>0</v>
      </c>
      <c r="AC824" s="17">
        <v>0</v>
      </c>
      <c r="AD824" s="17">
        <v>5.1876953354072698E-2</v>
      </c>
      <c r="AE824" s="17"/>
      <c r="AF824" s="17">
        <v>0</v>
      </c>
      <c r="AG824" s="17">
        <v>1.31818752058117E-2</v>
      </c>
    </row>
    <row r="825" spans="2:33" x14ac:dyDescent="0.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row>
    <row r="826" spans="2:33" x14ac:dyDescent="0.5">
      <c r="B826" s="6" t="s">
        <v>341</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row>
    <row r="827" spans="2:33" x14ac:dyDescent="0.5">
      <c r="B827" s="24" t="s">
        <v>542</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row>
    <row r="828" spans="2:33" x14ac:dyDescent="0.5">
      <c r="B828" t="s">
        <v>330</v>
      </c>
      <c r="C828" s="17">
        <v>0.36655770075947802</v>
      </c>
      <c r="D828" s="17">
        <v>0.36215829698617902</v>
      </c>
      <c r="E828" s="17">
        <v>0.37491677998435902</v>
      </c>
      <c r="F828" s="17"/>
      <c r="G828" s="17">
        <v>0.30523737536302398</v>
      </c>
      <c r="H828" s="17">
        <v>0.41125602678392398</v>
      </c>
      <c r="I828" s="17">
        <v>0.39582445469295102</v>
      </c>
      <c r="J828" s="17">
        <v>0.35558977902866301</v>
      </c>
      <c r="K828" s="17">
        <v>0.346513806801244</v>
      </c>
      <c r="L828" s="17">
        <v>0.26892332486981602</v>
      </c>
      <c r="M828" s="17"/>
      <c r="N828" s="17">
        <v>0.34468402247075802</v>
      </c>
      <c r="O828" s="17">
        <v>0.43476372561224302</v>
      </c>
      <c r="P828" s="17">
        <v>0.84388277698963299</v>
      </c>
      <c r="Q828" s="17">
        <v>0.132972151678141</v>
      </c>
      <c r="R828" s="17">
        <v>0.29477669730262601</v>
      </c>
      <c r="S828" s="17">
        <v>0.185775481875322</v>
      </c>
      <c r="T828" s="17">
        <v>0.28718249855132399</v>
      </c>
      <c r="U828" s="17">
        <v>0.47033653794723002</v>
      </c>
      <c r="V828" s="17">
        <v>0.37060220658052601</v>
      </c>
      <c r="W828" s="17">
        <v>0.341623499131047</v>
      </c>
      <c r="X828" s="17">
        <v>0.46870633856925997</v>
      </c>
      <c r="Y828" s="17">
        <v>0.44337202080737498</v>
      </c>
      <c r="Z828" s="17">
        <v>0.32741024999330698</v>
      </c>
      <c r="AA828" s="17">
        <v>0.52326342892636102</v>
      </c>
      <c r="AB828" s="17">
        <v>0.27192777143976599</v>
      </c>
      <c r="AC828" s="17">
        <v>0.29367792193907</v>
      </c>
      <c r="AD828" s="17">
        <v>0.31698988149736901</v>
      </c>
      <c r="AE828" s="17"/>
      <c r="AF828" s="17">
        <v>0.48716532342210001</v>
      </c>
      <c r="AG828" s="17">
        <v>0.24790540519603499</v>
      </c>
    </row>
    <row r="829" spans="2:33" x14ac:dyDescent="0.5">
      <c r="B829" t="s">
        <v>284</v>
      </c>
      <c r="C829" s="17">
        <v>0.31888788728884099</v>
      </c>
      <c r="D829" s="17">
        <v>0.33514861381047401</v>
      </c>
      <c r="E829" s="17">
        <v>0.301993773657739</v>
      </c>
      <c r="F829" s="17"/>
      <c r="G829" s="17">
        <v>0.375484782361028</v>
      </c>
      <c r="H829" s="17">
        <v>0.28323880371017202</v>
      </c>
      <c r="I829" s="17">
        <v>0.313920687436477</v>
      </c>
      <c r="J829" s="17">
        <v>0.34626329504817499</v>
      </c>
      <c r="K829" s="17">
        <v>0.363126920916652</v>
      </c>
      <c r="L829" s="17">
        <v>0.205114274540904</v>
      </c>
      <c r="M829" s="17"/>
      <c r="N829" s="17">
        <v>0.23417529551073099</v>
      </c>
      <c r="O829" s="17">
        <v>0.12641309304776399</v>
      </c>
      <c r="P829" s="17">
        <v>0</v>
      </c>
      <c r="Q829" s="17">
        <v>0.33641318101836198</v>
      </c>
      <c r="R829" s="17">
        <v>0.32398717977429697</v>
      </c>
      <c r="S829" s="17">
        <v>0.464326183429635</v>
      </c>
      <c r="T829" s="17">
        <v>0.32541255059006602</v>
      </c>
      <c r="U829" s="17">
        <v>0.340889844107513</v>
      </c>
      <c r="V829" s="17">
        <v>0.41349058080092799</v>
      </c>
      <c r="W829" s="17">
        <v>0.37643083053660997</v>
      </c>
      <c r="X829" s="17">
        <v>0.40727582382824701</v>
      </c>
      <c r="Y829" s="17">
        <v>0.230468011153176</v>
      </c>
      <c r="Z829" s="17">
        <v>0.328379842380216</v>
      </c>
      <c r="AA829" s="17">
        <v>0.134410060435355</v>
      </c>
      <c r="AB829" s="17">
        <v>0.38283089417455701</v>
      </c>
      <c r="AC829" s="17">
        <v>0.41773656951832</v>
      </c>
      <c r="AD829" s="17">
        <v>0.36368782568823699</v>
      </c>
      <c r="AE829" s="17"/>
      <c r="AF829" s="17">
        <v>0.34047618571889798</v>
      </c>
      <c r="AG829" s="17">
        <v>0.29764958485417298</v>
      </c>
    </row>
    <row r="830" spans="2:33" x14ac:dyDescent="0.5">
      <c r="B830" t="s">
        <v>331</v>
      </c>
      <c r="C830" s="17">
        <v>0.14662473650284499</v>
      </c>
      <c r="D830" s="17">
        <v>0.15409054078590401</v>
      </c>
      <c r="E830" s="17">
        <v>0.13050413032265501</v>
      </c>
      <c r="F830" s="17"/>
      <c r="G830" s="17">
        <v>0.24028105761051499</v>
      </c>
      <c r="H830" s="17">
        <v>0.16849821705321499</v>
      </c>
      <c r="I830" s="17">
        <v>0.113343595754218</v>
      </c>
      <c r="J830" s="17">
        <v>0.10162222475110901</v>
      </c>
      <c r="K830" s="17">
        <v>0.118133917947414</v>
      </c>
      <c r="L830" s="17">
        <v>0.35391651333243201</v>
      </c>
      <c r="M830" s="17"/>
      <c r="N830" s="17">
        <v>0.14542417090402401</v>
      </c>
      <c r="O830" s="17">
        <v>0.12795823373080101</v>
      </c>
      <c r="P830" s="17">
        <v>0</v>
      </c>
      <c r="Q830" s="17">
        <v>0.19662875869716201</v>
      </c>
      <c r="R830" s="17">
        <v>0.38123612292307801</v>
      </c>
      <c r="S830" s="17">
        <v>0.349898334695043</v>
      </c>
      <c r="T830" s="17">
        <v>0.234324164728624</v>
      </c>
      <c r="U830" s="17">
        <v>0.10124636002072999</v>
      </c>
      <c r="V830" s="17">
        <v>0.14275765667661899</v>
      </c>
      <c r="W830" s="17">
        <v>0.19115041096469601</v>
      </c>
      <c r="X830" s="17">
        <v>6.0114017472720598E-2</v>
      </c>
      <c r="Y830" s="17">
        <v>0.12195924601866499</v>
      </c>
      <c r="Z830" s="17">
        <v>0.191583281583418</v>
      </c>
      <c r="AA830" s="17">
        <v>0</v>
      </c>
      <c r="AB830" s="17">
        <v>0.141877727936529</v>
      </c>
      <c r="AC830" s="17">
        <v>0.28858550854261</v>
      </c>
      <c r="AD830" s="17">
        <v>0.174459335847238</v>
      </c>
      <c r="AE830" s="17"/>
      <c r="AF830" s="17">
        <v>0.114088506054369</v>
      </c>
      <c r="AG830" s="17">
        <v>0.17863347978511701</v>
      </c>
    </row>
    <row r="831" spans="2:33" x14ac:dyDescent="0.5">
      <c r="B831" t="s">
        <v>332</v>
      </c>
      <c r="C831" s="17">
        <v>0.163842330320423</v>
      </c>
      <c r="D831" s="17">
        <v>0.14108918859053399</v>
      </c>
      <c r="E831" s="17">
        <v>0.19258531603524601</v>
      </c>
      <c r="F831" s="17"/>
      <c r="G831" s="17">
        <v>7.8996784665433098E-2</v>
      </c>
      <c r="H831" s="17">
        <v>0.13700695245268801</v>
      </c>
      <c r="I831" s="17">
        <v>0.176911262116353</v>
      </c>
      <c r="J831" s="17">
        <v>0.180852018220029</v>
      </c>
      <c r="K831" s="17">
        <v>0.17222535433469</v>
      </c>
      <c r="L831" s="17">
        <v>0.172045887256847</v>
      </c>
      <c r="M831" s="17"/>
      <c r="N831" s="17">
        <v>0.27571651111448597</v>
      </c>
      <c r="O831" s="17">
        <v>0.31086494760919198</v>
      </c>
      <c r="P831" s="17">
        <v>0.15611722301036701</v>
      </c>
      <c r="Q831" s="17">
        <v>0.30618401228963799</v>
      </c>
      <c r="R831" s="17">
        <v>0</v>
      </c>
      <c r="S831" s="17">
        <v>0</v>
      </c>
      <c r="T831" s="17">
        <v>0.15308078612998699</v>
      </c>
      <c r="U831" s="17">
        <v>8.7527257924527299E-2</v>
      </c>
      <c r="V831" s="17">
        <v>7.3149555941926805E-2</v>
      </c>
      <c r="W831" s="17">
        <v>9.0795259367646597E-2</v>
      </c>
      <c r="X831" s="17">
        <v>6.3903820129771999E-2</v>
      </c>
      <c r="Y831" s="17">
        <v>0.20420072202078399</v>
      </c>
      <c r="Z831" s="17">
        <v>0.15262662604305799</v>
      </c>
      <c r="AA831" s="17">
        <v>0.34232651063828401</v>
      </c>
      <c r="AB831" s="17">
        <v>0.18816917695246901</v>
      </c>
      <c r="AC831" s="17">
        <v>0</v>
      </c>
      <c r="AD831" s="17">
        <v>0.14486295696715501</v>
      </c>
      <c r="AE831" s="17"/>
      <c r="AF831" s="17">
        <v>5.8269984804633197E-2</v>
      </c>
      <c r="AG831" s="17">
        <v>0.26770310517796198</v>
      </c>
    </row>
    <row r="832" spans="2:33" x14ac:dyDescent="0.5">
      <c r="B832" t="s">
        <v>333</v>
      </c>
      <c r="C832" s="17">
        <v>4.0873451284126503E-3</v>
      </c>
      <c r="D832" s="17">
        <v>7.51335982690912E-3</v>
      </c>
      <c r="E832" s="17">
        <v>0</v>
      </c>
      <c r="F832" s="17"/>
      <c r="G832" s="17">
        <v>0</v>
      </c>
      <c r="H832" s="17">
        <v>0</v>
      </c>
      <c r="I832" s="17">
        <v>0</v>
      </c>
      <c r="J832" s="17">
        <v>1.5672682952024699E-2</v>
      </c>
      <c r="K832" s="17">
        <v>0</v>
      </c>
      <c r="L832" s="17">
        <v>0</v>
      </c>
      <c r="M832" s="17"/>
      <c r="N832" s="17">
        <v>0</v>
      </c>
      <c r="O832" s="17">
        <v>0</v>
      </c>
      <c r="P832" s="17">
        <v>0</v>
      </c>
      <c r="Q832" s="17">
        <v>2.7801896316696401E-2</v>
      </c>
      <c r="R832" s="17">
        <v>0</v>
      </c>
      <c r="S832" s="17">
        <v>0</v>
      </c>
      <c r="T832" s="17">
        <v>0</v>
      </c>
      <c r="U832" s="17">
        <v>0</v>
      </c>
      <c r="V832" s="17">
        <v>0</v>
      </c>
      <c r="W832" s="17">
        <v>0</v>
      </c>
      <c r="X832" s="17">
        <v>0</v>
      </c>
      <c r="Y832" s="17">
        <v>0</v>
      </c>
      <c r="Z832" s="17">
        <v>0</v>
      </c>
      <c r="AA832" s="17">
        <v>0</v>
      </c>
      <c r="AB832" s="17">
        <v>1.5194429496678499E-2</v>
      </c>
      <c r="AC832" s="17">
        <v>0</v>
      </c>
      <c r="AD832" s="17">
        <v>0</v>
      </c>
      <c r="AE832" s="17"/>
      <c r="AF832" s="17">
        <v>0</v>
      </c>
      <c r="AG832" s="17">
        <v>8.1084249867135402E-3</v>
      </c>
    </row>
    <row r="833" spans="2:33" x14ac:dyDescent="0.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row>
    <row r="834" spans="2:33" x14ac:dyDescent="0.5">
      <c r="B834" s="6" t="s">
        <v>342</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row>
    <row r="835" spans="2:33" x14ac:dyDescent="0.5">
      <c r="B835" s="24" t="s">
        <v>542</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row>
    <row r="836" spans="2:33" x14ac:dyDescent="0.5">
      <c r="B836" t="s">
        <v>330</v>
      </c>
      <c r="C836" s="17">
        <v>0.175457355550343</v>
      </c>
      <c r="D836" s="17">
        <v>0.16191733527503199</v>
      </c>
      <c r="E836" s="17">
        <v>0.19321400852378501</v>
      </c>
      <c r="F836" s="17"/>
      <c r="G836" s="17">
        <v>0.143636929202654</v>
      </c>
      <c r="H836" s="17">
        <v>0.24978557910663901</v>
      </c>
      <c r="I836" s="17">
        <v>0.24454068536444201</v>
      </c>
      <c r="J836" s="17">
        <v>0.13765776772958499</v>
      </c>
      <c r="K836" s="17">
        <v>8.1998557636272895E-2</v>
      </c>
      <c r="L836" s="17">
        <v>8.2532299326390696E-2</v>
      </c>
      <c r="M836" s="17"/>
      <c r="N836" s="17">
        <v>0.22393457234115099</v>
      </c>
      <c r="O836" s="17">
        <v>0.195028984969324</v>
      </c>
      <c r="P836" s="17">
        <v>0.150971303049977</v>
      </c>
      <c r="Q836" s="17">
        <v>5.5644298412068902E-2</v>
      </c>
      <c r="R836" s="17">
        <v>0</v>
      </c>
      <c r="S836" s="17">
        <v>0</v>
      </c>
      <c r="T836" s="17">
        <v>0</v>
      </c>
      <c r="U836" s="17">
        <v>0.18417918610678499</v>
      </c>
      <c r="V836" s="17">
        <v>0.16851965913342201</v>
      </c>
      <c r="W836" s="17">
        <v>9.1934156648670703E-2</v>
      </c>
      <c r="X836" s="17">
        <v>0.164772634290801</v>
      </c>
      <c r="Y836" s="17">
        <v>0.20036062046846401</v>
      </c>
      <c r="Z836" s="17">
        <v>0.205391905245036</v>
      </c>
      <c r="AA836" s="17">
        <v>0.20791645020293001</v>
      </c>
      <c r="AB836" s="17">
        <v>0.16664449063846301</v>
      </c>
      <c r="AC836" s="17">
        <v>0.35508440944703501</v>
      </c>
      <c r="AD836" s="17">
        <v>0.26537301233237698</v>
      </c>
      <c r="AE836" s="17"/>
      <c r="AF836" s="17">
        <v>0.22654726291864599</v>
      </c>
      <c r="AG836" s="17">
        <v>0.12519573314584501</v>
      </c>
    </row>
    <row r="837" spans="2:33" x14ac:dyDescent="0.5">
      <c r="B837" t="s">
        <v>284</v>
      </c>
      <c r="C837" s="17">
        <v>0.25187887983298002</v>
      </c>
      <c r="D837" s="17">
        <v>0.296201920036956</v>
      </c>
      <c r="E837" s="17">
        <v>0.200664865799459</v>
      </c>
      <c r="F837" s="17"/>
      <c r="G837" s="17">
        <v>0.19957260649921599</v>
      </c>
      <c r="H837" s="17">
        <v>0.223702730728399</v>
      </c>
      <c r="I837" s="17">
        <v>0.259062657393625</v>
      </c>
      <c r="J837" s="17">
        <v>0.23819501061274401</v>
      </c>
      <c r="K837" s="17">
        <v>0.28896441897588598</v>
      </c>
      <c r="L837" s="17">
        <v>0.30969490403039701</v>
      </c>
      <c r="M837" s="17"/>
      <c r="N837" s="17">
        <v>0.17415077919094099</v>
      </c>
      <c r="O837" s="17">
        <v>0.22574277907657</v>
      </c>
      <c r="P837" s="17">
        <v>0.310723883516485</v>
      </c>
      <c r="Q837" s="17">
        <v>0.29455983223898102</v>
      </c>
      <c r="R837" s="17">
        <v>0</v>
      </c>
      <c r="S837" s="17">
        <v>0</v>
      </c>
      <c r="T837" s="17">
        <v>0.32788782720928999</v>
      </c>
      <c r="U837" s="17">
        <v>0.279747550617027</v>
      </c>
      <c r="V837" s="17">
        <v>0.40040442408327098</v>
      </c>
      <c r="W837" s="17">
        <v>0.286502619565079</v>
      </c>
      <c r="X837" s="17">
        <v>0.33493397981987699</v>
      </c>
      <c r="Y837" s="17">
        <v>0.20915353230523601</v>
      </c>
      <c r="Z837" s="17">
        <v>0.26172021303326698</v>
      </c>
      <c r="AA837" s="17">
        <v>0</v>
      </c>
      <c r="AB837" s="17">
        <v>0.25589972423950103</v>
      </c>
      <c r="AC837" s="17">
        <v>8.7442260123662005E-2</v>
      </c>
      <c r="AD837" s="17">
        <v>0.34884906233270302</v>
      </c>
      <c r="AE837" s="17"/>
      <c r="AF837" s="17">
        <v>0.27279324666228999</v>
      </c>
      <c r="AG837" s="17">
        <v>0.23130358301699699</v>
      </c>
    </row>
    <row r="838" spans="2:33" x14ac:dyDescent="0.5">
      <c r="B838" t="s">
        <v>331</v>
      </c>
      <c r="C838" s="17">
        <v>0.22719435399319299</v>
      </c>
      <c r="D838" s="17">
        <v>0.22674387622064199</v>
      </c>
      <c r="E838" s="17">
        <v>0.22127116277560699</v>
      </c>
      <c r="F838" s="17"/>
      <c r="G838" s="17">
        <v>0.37607886874172802</v>
      </c>
      <c r="H838" s="17">
        <v>0.23285405514580401</v>
      </c>
      <c r="I838" s="17">
        <v>0.189649668941857</v>
      </c>
      <c r="J838" s="17">
        <v>0.200456446697727</v>
      </c>
      <c r="K838" s="17">
        <v>0.28081340182453801</v>
      </c>
      <c r="L838" s="17">
        <v>0.223027941127979</v>
      </c>
      <c r="M838" s="17"/>
      <c r="N838" s="17">
        <v>7.3407495516976007E-2</v>
      </c>
      <c r="O838" s="17">
        <v>0.119817502218866</v>
      </c>
      <c r="P838" s="17">
        <v>0.38218759042317102</v>
      </c>
      <c r="Q838" s="17">
        <v>0.28438681945627398</v>
      </c>
      <c r="R838" s="17">
        <v>0.196775423563155</v>
      </c>
      <c r="S838" s="17">
        <v>0.53567381657036495</v>
      </c>
      <c r="T838" s="17">
        <v>0.40482619867914499</v>
      </c>
      <c r="U838" s="17">
        <v>0.22515330277927001</v>
      </c>
      <c r="V838" s="17">
        <v>2.1566581865833E-2</v>
      </c>
      <c r="W838" s="17">
        <v>0.213717601084325</v>
      </c>
      <c r="X838" s="17">
        <v>0.28826050980413898</v>
      </c>
      <c r="Y838" s="17">
        <v>0.18254441918251499</v>
      </c>
      <c r="Z838" s="17">
        <v>0.26125555558225599</v>
      </c>
      <c r="AA838" s="17">
        <v>0.32512363501533897</v>
      </c>
      <c r="AB838" s="17">
        <v>0.27521854206018798</v>
      </c>
      <c r="AC838" s="17">
        <v>0.55747333042930303</v>
      </c>
      <c r="AD838" s="17">
        <v>0.17590119817142399</v>
      </c>
      <c r="AE838" s="17"/>
      <c r="AF838" s="17">
        <v>0.238736100341462</v>
      </c>
      <c r="AG838" s="17">
        <v>0.21583972591247999</v>
      </c>
    </row>
    <row r="839" spans="2:33" x14ac:dyDescent="0.5">
      <c r="B839" t="s">
        <v>332</v>
      </c>
      <c r="C839" s="17">
        <v>0.33503792697238199</v>
      </c>
      <c r="D839" s="17">
        <v>0.30811610971456199</v>
      </c>
      <c r="E839" s="17">
        <v>0.37022806662354002</v>
      </c>
      <c r="F839" s="17"/>
      <c r="G839" s="17">
        <v>0.28071159555640202</v>
      </c>
      <c r="H839" s="17">
        <v>0.28680222298895203</v>
      </c>
      <c r="I839" s="17">
        <v>0.29807547088620601</v>
      </c>
      <c r="J839" s="17">
        <v>0.41422144256915</v>
      </c>
      <c r="K839" s="17">
        <v>0.348223621563303</v>
      </c>
      <c r="L839" s="17">
        <v>0.32694723298099498</v>
      </c>
      <c r="M839" s="17"/>
      <c r="N839" s="17">
        <v>0.52850715295093298</v>
      </c>
      <c r="O839" s="17">
        <v>0.45941073373524</v>
      </c>
      <c r="P839" s="17">
        <v>0.15611722301036701</v>
      </c>
      <c r="Q839" s="17">
        <v>0.36540904989267597</v>
      </c>
      <c r="R839" s="17">
        <v>0.80322457643684497</v>
      </c>
      <c r="S839" s="17">
        <v>0.464326183429635</v>
      </c>
      <c r="T839" s="17">
        <v>0.26728597411156502</v>
      </c>
      <c r="U839" s="17">
        <v>0.30299481198157302</v>
      </c>
      <c r="V839" s="17">
        <v>0.40950933491747399</v>
      </c>
      <c r="W839" s="17">
        <v>0.31988339485994899</v>
      </c>
      <c r="X839" s="17">
        <v>0.21203287608518301</v>
      </c>
      <c r="Y839" s="17">
        <v>0.40794142804378503</v>
      </c>
      <c r="Z839" s="17">
        <v>0.24611445486448799</v>
      </c>
      <c r="AA839" s="17">
        <v>0.46695991478173099</v>
      </c>
      <c r="AB839" s="17">
        <v>0.28704281356516897</v>
      </c>
      <c r="AC839" s="17">
        <v>0</v>
      </c>
      <c r="AD839" s="17">
        <v>0.20987672716349601</v>
      </c>
      <c r="AE839" s="17"/>
      <c r="AF839" s="17">
        <v>0.25920150996348201</v>
      </c>
      <c r="AG839" s="17">
        <v>0.40964486115085802</v>
      </c>
    </row>
    <row r="840" spans="2:33" x14ac:dyDescent="0.5">
      <c r="B840" t="s">
        <v>333</v>
      </c>
      <c r="C840" s="17">
        <v>1.0431483651102001E-2</v>
      </c>
      <c r="D840" s="17">
        <v>7.0207587528086203E-3</v>
      </c>
      <c r="E840" s="17">
        <v>1.46218962776087E-2</v>
      </c>
      <c r="F840" s="17"/>
      <c r="G840" s="17">
        <v>0</v>
      </c>
      <c r="H840" s="17">
        <v>6.8554120302058803E-3</v>
      </c>
      <c r="I840" s="17">
        <v>8.6715174138698291E-3</v>
      </c>
      <c r="J840" s="17">
        <v>9.4693323907935507E-3</v>
      </c>
      <c r="K840" s="17">
        <v>0</v>
      </c>
      <c r="L840" s="17">
        <v>5.77976225342378E-2</v>
      </c>
      <c r="M840" s="17"/>
      <c r="N840" s="17">
        <v>0</v>
      </c>
      <c r="O840" s="17">
        <v>0</v>
      </c>
      <c r="P840" s="17">
        <v>0</v>
      </c>
      <c r="Q840" s="17">
        <v>0</v>
      </c>
      <c r="R840" s="17">
        <v>0</v>
      </c>
      <c r="S840" s="17">
        <v>0</v>
      </c>
      <c r="T840" s="17">
        <v>0</v>
      </c>
      <c r="U840" s="17">
        <v>7.9251485153446904E-3</v>
      </c>
      <c r="V840" s="17">
        <v>0</v>
      </c>
      <c r="W840" s="17">
        <v>8.7962227841976104E-2</v>
      </c>
      <c r="X840" s="17">
        <v>0</v>
      </c>
      <c r="Y840" s="17">
        <v>0</v>
      </c>
      <c r="Z840" s="17">
        <v>2.5517871274952801E-2</v>
      </c>
      <c r="AA840" s="17">
        <v>0</v>
      </c>
      <c r="AB840" s="17">
        <v>1.5194429496678499E-2</v>
      </c>
      <c r="AC840" s="17">
        <v>0</v>
      </c>
      <c r="AD840" s="17">
        <v>0</v>
      </c>
      <c r="AE840" s="17"/>
      <c r="AF840" s="17">
        <v>2.7218801141214001E-3</v>
      </c>
      <c r="AG840" s="17">
        <v>1.8016096773820399E-2</v>
      </c>
    </row>
    <row r="841" spans="2:33" x14ac:dyDescent="0.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row>
    <row r="842" spans="2:33" x14ac:dyDescent="0.5">
      <c r="B842" s="6" t="s">
        <v>343</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row>
    <row r="843" spans="2:33" x14ac:dyDescent="0.5">
      <c r="B843" s="24" t="s">
        <v>542</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row>
    <row r="844" spans="2:33" x14ac:dyDescent="0.5">
      <c r="B844" t="s">
        <v>330</v>
      </c>
      <c r="C844" s="17">
        <v>0.14606701204429501</v>
      </c>
      <c r="D844" s="17">
        <v>0.130409992775362</v>
      </c>
      <c r="E844" s="17">
        <v>0.16612456841251899</v>
      </c>
      <c r="F844" s="17"/>
      <c r="G844" s="17">
        <v>0.25905464354775798</v>
      </c>
      <c r="H844" s="17">
        <v>0.14513655673367301</v>
      </c>
      <c r="I844" s="17">
        <v>0.17597791152228601</v>
      </c>
      <c r="J844" s="17">
        <v>0.135560802477383</v>
      </c>
      <c r="K844" s="17">
        <v>8.8263923929616198E-2</v>
      </c>
      <c r="L844" s="17">
        <v>0.11851529502974099</v>
      </c>
      <c r="M844" s="17"/>
      <c r="N844" s="17">
        <v>0.140293367764876</v>
      </c>
      <c r="O844" s="17">
        <v>6.3160535873061904E-2</v>
      </c>
      <c r="P844" s="17">
        <v>0.150971303049977</v>
      </c>
      <c r="Q844" s="17">
        <v>2.9022813838898098E-2</v>
      </c>
      <c r="R844" s="17">
        <v>0</v>
      </c>
      <c r="S844" s="17">
        <v>0</v>
      </c>
      <c r="T844" s="17">
        <v>5.8299474145588802E-2</v>
      </c>
      <c r="U844" s="17">
        <v>0.16719282354607801</v>
      </c>
      <c r="V844" s="17">
        <v>0.105267693274716</v>
      </c>
      <c r="W844" s="17">
        <v>9.6037377007608102E-2</v>
      </c>
      <c r="X844" s="17">
        <v>0.21652749797458701</v>
      </c>
      <c r="Y844" s="17">
        <v>0.16050615367743901</v>
      </c>
      <c r="Z844" s="17">
        <v>0.18684647779782401</v>
      </c>
      <c r="AA844" s="17">
        <v>0.190713574579985</v>
      </c>
      <c r="AB844" s="17">
        <v>0.16540878151695099</v>
      </c>
      <c r="AC844" s="17">
        <v>0.20623566181540801</v>
      </c>
      <c r="AD844" s="17">
        <v>0.175375476291355</v>
      </c>
      <c r="AE844" s="17"/>
      <c r="AF844" s="17">
        <v>0.20110566293461099</v>
      </c>
      <c r="AG844" s="17">
        <v>9.1920664336913704E-2</v>
      </c>
    </row>
    <row r="845" spans="2:33" x14ac:dyDescent="0.5">
      <c r="B845" t="s">
        <v>284</v>
      </c>
      <c r="C845" s="17">
        <v>0.38396004109159798</v>
      </c>
      <c r="D845" s="17">
        <v>0.39203620651609999</v>
      </c>
      <c r="E845" s="17">
        <v>0.37745643713395099</v>
      </c>
      <c r="F845" s="17"/>
      <c r="G845" s="17">
        <v>0.37892241832243001</v>
      </c>
      <c r="H845" s="17">
        <v>0.39244511263491899</v>
      </c>
      <c r="I845" s="17">
        <v>0.35461606226527698</v>
      </c>
      <c r="J845" s="17">
        <v>0.378650368563688</v>
      </c>
      <c r="K845" s="17">
        <v>0.45550636559174801</v>
      </c>
      <c r="L845" s="17">
        <v>0.34097739514590403</v>
      </c>
      <c r="M845" s="17"/>
      <c r="N845" s="17">
        <v>0.16728463903695701</v>
      </c>
      <c r="O845" s="17">
        <v>0.237234378093334</v>
      </c>
      <c r="P845" s="17">
        <v>0.54605275011407495</v>
      </c>
      <c r="Q845" s="17">
        <v>0.35621632954219801</v>
      </c>
      <c r="R845" s="17">
        <v>0</v>
      </c>
      <c r="S845" s="17">
        <v>0.185775481875322</v>
      </c>
      <c r="T845" s="17">
        <v>0.44009038701422298</v>
      </c>
      <c r="U845" s="17">
        <v>0.42814452562118799</v>
      </c>
      <c r="V845" s="17">
        <v>0.51740565785665804</v>
      </c>
      <c r="W845" s="17">
        <v>0.36856128118054599</v>
      </c>
      <c r="X845" s="17">
        <v>0.54053833604037305</v>
      </c>
      <c r="Y845" s="17">
        <v>0.39195671757859901</v>
      </c>
      <c r="Z845" s="17">
        <v>0.332148321528978</v>
      </c>
      <c r="AA845" s="17">
        <v>0.134410060435355</v>
      </c>
      <c r="AB845" s="17">
        <v>0.40723152608311403</v>
      </c>
      <c r="AC845" s="17">
        <v>0.64105080182201402</v>
      </c>
      <c r="AD845" s="17">
        <v>0.445235058993253</v>
      </c>
      <c r="AE845" s="17"/>
      <c r="AF845" s="17">
        <v>0.40352325438762698</v>
      </c>
      <c r="AG845" s="17">
        <v>0.36471399250091802</v>
      </c>
    </row>
    <row r="846" spans="2:33" x14ac:dyDescent="0.5">
      <c r="B846" t="s">
        <v>331</v>
      </c>
      <c r="C846" s="17">
        <v>0.20545782374330099</v>
      </c>
      <c r="D846" s="17">
        <v>0.23500074219318201</v>
      </c>
      <c r="E846" s="17">
        <v>0.16668041822373</v>
      </c>
      <c r="F846" s="17"/>
      <c r="G846" s="17">
        <v>0.25758442370198298</v>
      </c>
      <c r="H846" s="17">
        <v>0.18496537897448301</v>
      </c>
      <c r="I846" s="17">
        <v>0.17706353517922099</v>
      </c>
      <c r="J846" s="17">
        <v>0.230012957874354</v>
      </c>
      <c r="K846" s="17">
        <v>0.191452533018939</v>
      </c>
      <c r="L846" s="17">
        <v>0.26490438980662701</v>
      </c>
      <c r="M846" s="17"/>
      <c r="N846" s="17">
        <v>0.30038245542987602</v>
      </c>
      <c r="O846" s="17">
        <v>0.28776678825923901</v>
      </c>
      <c r="P846" s="17">
        <v>0.14685872382558099</v>
      </c>
      <c r="Q846" s="17">
        <v>0.24142200384590101</v>
      </c>
      <c r="R846" s="17">
        <v>0.38123612292307801</v>
      </c>
      <c r="S846" s="17">
        <v>0.602280894474293</v>
      </c>
      <c r="T846" s="17">
        <v>0.29014836225498802</v>
      </c>
      <c r="U846" s="17">
        <v>0.249787930565287</v>
      </c>
      <c r="V846" s="17">
        <v>0.144649050524644</v>
      </c>
      <c r="W846" s="17">
        <v>0.224432969531625</v>
      </c>
      <c r="X846" s="17">
        <v>0.120413887396256</v>
      </c>
      <c r="Y846" s="17">
        <v>0.18476515463432999</v>
      </c>
      <c r="Z846" s="17">
        <v>0.200280044795141</v>
      </c>
      <c r="AA846" s="17">
        <v>0</v>
      </c>
      <c r="AB846" s="17">
        <v>0.14407678648630901</v>
      </c>
      <c r="AC846" s="17">
        <v>0.15271353636257801</v>
      </c>
      <c r="AD846" s="17">
        <v>0.174505029018276</v>
      </c>
      <c r="AE846" s="17"/>
      <c r="AF846" s="17">
        <v>0.20128031685582801</v>
      </c>
      <c r="AG846" s="17">
        <v>0.20956760363107199</v>
      </c>
    </row>
    <row r="847" spans="2:33" x14ac:dyDescent="0.5">
      <c r="B847" t="s">
        <v>332</v>
      </c>
      <c r="C847" s="17">
        <v>0.23910566389523899</v>
      </c>
      <c r="D847" s="17">
        <v>0.227593033814423</v>
      </c>
      <c r="E847" s="17">
        <v>0.25154574534871899</v>
      </c>
      <c r="F847" s="17"/>
      <c r="G847" s="17">
        <v>8.4966859176677401E-2</v>
      </c>
      <c r="H847" s="17">
        <v>0.254895197640852</v>
      </c>
      <c r="I847" s="17">
        <v>0.28413018471659701</v>
      </c>
      <c r="J847" s="17">
        <v>0.225859718428397</v>
      </c>
      <c r="K847" s="17">
        <v>0.22770385361609199</v>
      </c>
      <c r="L847" s="17">
        <v>0.21780529748349001</v>
      </c>
      <c r="M847" s="17"/>
      <c r="N847" s="17">
        <v>0.34192960500741298</v>
      </c>
      <c r="O847" s="17">
        <v>0.348077390401832</v>
      </c>
      <c r="P847" s="17">
        <v>0.15611722301036701</v>
      </c>
      <c r="Q847" s="17">
        <v>0.34287566663194202</v>
      </c>
      <c r="R847" s="17">
        <v>0.61876387707692204</v>
      </c>
      <c r="S847" s="17">
        <v>0.21194362365038499</v>
      </c>
      <c r="T847" s="17">
        <v>0.21146177658520099</v>
      </c>
      <c r="U847" s="17">
        <v>0.154874720267447</v>
      </c>
      <c r="V847" s="17">
        <v>0.14400241742769301</v>
      </c>
      <c r="W847" s="17">
        <v>0.15296473396114799</v>
      </c>
      <c r="X847" s="17">
        <v>0.122520278588784</v>
      </c>
      <c r="Y847" s="17">
        <v>0.25166710431377698</v>
      </c>
      <c r="Z847" s="17">
        <v>0.26920727427728303</v>
      </c>
      <c r="AA847" s="17">
        <v>0.67487636498466097</v>
      </c>
      <c r="AB847" s="17">
        <v>0.25875143834315301</v>
      </c>
      <c r="AC847" s="17">
        <v>0</v>
      </c>
      <c r="AD847" s="17">
        <v>0.20488443569711701</v>
      </c>
      <c r="AE847" s="17"/>
      <c r="AF847" s="17">
        <v>0.176328655531162</v>
      </c>
      <c r="AG847" s="17">
        <v>0.30086491249463698</v>
      </c>
    </row>
    <row r="848" spans="2:33" x14ac:dyDescent="0.5">
      <c r="B848" t="s">
        <v>333</v>
      </c>
      <c r="C848" s="17">
        <v>2.54094592255673E-2</v>
      </c>
      <c r="D848" s="17">
        <v>1.4960024700932301E-2</v>
      </c>
      <c r="E848" s="17">
        <v>3.8192830881081198E-2</v>
      </c>
      <c r="F848" s="17"/>
      <c r="G848" s="17">
        <v>1.9471655251151399E-2</v>
      </c>
      <c r="H848" s="17">
        <v>2.2557754016073201E-2</v>
      </c>
      <c r="I848" s="17">
        <v>8.2123063166189107E-3</v>
      </c>
      <c r="J848" s="17">
        <v>2.9916152656177301E-2</v>
      </c>
      <c r="K848" s="17">
        <v>3.7073323843604997E-2</v>
      </c>
      <c r="L848" s="17">
        <v>5.77976225342378E-2</v>
      </c>
      <c r="M848" s="17"/>
      <c r="N848" s="17">
        <v>5.0109932760878002E-2</v>
      </c>
      <c r="O848" s="17">
        <v>6.3760907372533093E-2</v>
      </c>
      <c r="P848" s="17">
        <v>0</v>
      </c>
      <c r="Q848" s="17">
        <v>3.0463186141061499E-2</v>
      </c>
      <c r="R848" s="17">
        <v>0</v>
      </c>
      <c r="S848" s="17">
        <v>0</v>
      </c>
      <c r="T848" s="17">
        <v>0</v>
      </c>
      <c r="U848" s="17">
        <v>0</v>
      </c>
      <c r="V848" s="17">
        <v>8.8675180916289204E-2</v>
      </c>
      <c r="W848" s="17">
        <v>0.15800363831907299</v>
      </c>
      <c r="X848" s="17">
        <v>0</v>
      </c>
      <c r="Y848" s="17">
        <v>1.11048697958548E-2</v>
      </c>
      <c r="Z848" s="17">
        <v>1.1517881600773799E-2</v>
      </c>
      <c r="AA848" s="17">
        <v>0</v>
      </c>
      <c r="AB848" s="17">
        <v>2.4531467570472899E-2</v>
      </c>
      <c r="AC848" s="17">
        <v>0</v>
      </c>
      <c r="AD848" s="17">
        <v>0</v>
      </c>
      <c r="AE848" s="17"/>
      <c r="AF848" s="17">
        <v>1.77621102907724E-2</v>
      </c>
      <c r="AG848" s="17">
        <v>3.2932827036458501E-2</v>
      </c>
    </row>
    <row r="849" spans="2:33" x14ac:dyDescent="0.5">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row>
    <row r="850" spans="2:33" x14ac:dyDescent="0.5">
      <c r="B850" s="6" t="s">
        <v>347</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row>
    <row r="851" spans="2:33" x14ac:dyDescent="0.5">
      <c r="B851" s="24" t="s">
        <v>542</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row>
    <row r="852" spans="2:33" x14ac:dyDescent="0.5">
      <c r="B852" t="s">
        <v>330</v>
      </c>
      <c r="C852" s="17">
        <v>0.38121913079120701</v>
      </c>
      <c r="D852" s="17">
        <v>0.36200222225328998</v>
      </c>
      <c r="E852" s="17">
        <v>0.40752650970110699</v>
      </c>
      <c r="F852" s="17"/>
      <c r="G852" s="17">
        <v>0.40700226652921301</v>
      </c>
      <c r="H852" s="17">
        <v>0.40201021995344899</v>
      </c>
      <c r="I852" s="17">
        <v>0.415951085592214</v>
      </c>
      <c r="J852" s="17">
        <v>0.35720975926382897</v>
      </c>
      <c r="K852" s="17">
        <v>0.37888942158429401</v>
      </c>
      <c r="L852" s="17">
        <v>0.27540634650574902</v>
      </c>
      <c r="M852" s="17"/>
      <c r="N852" s="17">
        <v>0.30048713223301798</v>
      </c>
      <c r="O852" s="17">
        <v>0.37100281823970999</v>
      </c>
      <c r="P852" s="17">
        <v>0.60489536925882803</v>
      </c>
      <c r="Q852" s="17">
        <v>0.161038318491423</v>
      </c>
      <c r="R852" s="17">
        <v>0.169946266774507</v>
      </c>
      <c r="S852" s="17">
        <v>0.43815804165457301</v>
      </c>
      <c r="T852" s="17">
        <v>0.37820388404292099</v>
      </c>
      <c r="U852" s="17">
        <v>0.49988315311007397</v>
      </c>
      <c r="V852" s="17">
        <v>0.55778175149715903</v>
      </c>
      <c r="W852" s="17">
        <v>0.33956122743647199</v>
      </c>
      <c r="X852" s="17">
        <v>0.59272417617175299</v>
      </c>
      <c r="Y852" s="17">
        <v>0.41789828890392799</v>
      </c>
      <c r="Z852" s="17">
        <v>0.27420402106587299</v>
      </c>
      <c r="AA852" s="17">
        <v>0.52326342892636102</v>
      </c>
      <c r="AB852" s="17">
        <v>0.304142693738224</v>
      </c>
      <c r="AC852" s="17">
        <v>0.446391458301649</v>
      </c>
      <c r="AD852" s="17">
        <v>0.31698988149736901</v>
      </c>
      <c r="AE852" s="17"/>
      <c r="AF852" s="17">
        <v>0.51447153782210597</v>
      </c>
      <c r="AG852" s="17">
        <v>0.25012705191159601</v>
      </c>
    </row>
    <row r="853" spans="2:33" x14ac:dyDescent="0.5">
      <c r="B853" t="s">
        <v>284</v>
      </c>
      <c r="C853" s="17">
        <v>0.300186397296685</v>
      </c>
      <c r="D853" s="17">
        <v>0.34956335963299201</v>
      </c>
      <c r="E853" s="17">
        <v>0.24329658114288799</v>
      </c>
      <c r="F853" s="17"/>
      <c r="G853" s="17">
        <v>0.30731120172578902</v>
      </c>
      <c r="H853" s="17">
        <v>0.25518383273942102</v>
      </c>
      <c r="I853" s="17">
        <v>0.31124347686526499</v>
      </c>
      <c r="J853" s="17">
        <v>0.32883552167248797</v>
      </c>
      <c r="K853" s="17">
        <v>0.28742308130299798</v>
      </c>
      <c r="L853" s="17">
        <v>0.30097543108821401</v>
      </c>
      <c r="M853" s="17"/>
      <c r="N853" s="17">
        <v>0.24669944204156399</v>
      </c>
      <c r="O853" s="17">
        <v>0.131868449096262</v>
      </c>
      <c r="P853" s="17">
        <v>0.23898740773080501</v>
      </c>
      <c r="Q853" s="17">
        <v>0.31070783769213101</v>
      </c>
      <c r="R853" s="17">
        <v>0.29477669730262601</v>
      </c>
      <c r="S853" s="17">
        <v>0.21194362365038499</v>
      </c>
      <c r="T853" s="17">
        <v>0.43532988739495998</v>
      </c>
      <c r="U853" s="17">
        <v>0.28219114813413898</v>
      </c>
      <c r="V853" s="17">
        <v>0.23532833726393801</v>
      </c>
      <c r="W853" s="17">
        <v>0.329888151667448</v>
      </c>
      <c r="X853" s="17">
        <v>0.22464152776674301</v>
      </c>
      <c r="Y853" s="17">
        <v>0.28051703876992501</v>
      </c>
      <c r="Z853" s="17">
        <v>0.39462569437524198</v>
      </c>
      <c r="AA853" s="17">
        <v>0.134410060435355</v>
      </c>
      <c r="AB853" s="17">
        <v>0.37144969140260098</v>
      </c>
      <c r="AC853" s="17">
        <v>0.118793401691746</v>
      </c>
      <c r="AD853" s="17">
        <v>0.36806481167911798</v>
      </c>
      <c r="AE853" s="17"/>
      <c r="AF853" s="17">
        <v>0.29778257668508401</v>
      </c>
      <c r="AG853" s="17">
        <v>0.302551246444628</v>
      </c>
    </row>
    <row r="854" spans="2:33" x14ac:dyDescent="0.5">
      <c r="B854" t="s">
        <v>331</v>
      </c>
      <c r="C854" s="17">
        <v>0.142341858019878</v>
      </c>
      <c r="D854" s="17">
        <v>0.14434483415000601</v>
      </c>
      <c r="E854" s="17">
        <v>0.132757273492082</v>
      </c>
      <c r="F854" s="17"/>
      <c r="G854" s="17">
        <v>0.206689747079565</v>
      </c>
      <c r="H854" s="17">
        <v>0.202337445246493</v>
      </c>
      <c r="I854" s="17">
        <v>0.10958127884607601</v>
      </c>
      <c r="J854" s="17">
        <v>0.13363213397933099</v>
      </c>
      <c r="K854" s="17">
        <v>0.103051371014582</v>
      </c>
      <c r="L854" s="17">
        <v>0.16422215242388</v>
      </c>
      <c r="M854" s="17"/>
      <c r="N854" s="17">
        <v>8.5175195219332298E-2</v>
      </c>
      <c r="O854" s="17">
        <v>6.2024009182669503E-2</v>
      </c>
      <c r="P854" s="17">
        <v>0</v>
      </c>
      <c r="Q854" s="17">
        <v>0.22180987096817001</v>
      </c>
      <c r="R854" s="17">
        <v>0.35081633656294497</v>
      </c>
      <c r="S854" s="17">
        <v>0.349898334695043</v>
      </c>
      <c r="T854" s="17">
        <v>8.9209639958495998E-2</v>
      </c>
      <c r="U854" s="17">
        <v>0.14005937835054399</v>
      </c>
      <c r="V854" s="17">
        <v>4.3184061168733301E-2</v>
      </c>
      <c r="W854" s="17">
        <v>0.11709037477428801</v>
      </c>
      <c r="X854" s="17">
        <v>0.118730475931732</v>
      </c>
      <c r="Y854" s="17">
        <v>0.12193464574490299</v>
      </c>
      <c r="Z854" s="17">
        <v>0.16864947482183101</v>
      </c>
      <c r="AA854" s="17">
        <v>0</v>
      </c>
      <c r="AB854" s="17">
        <v>0.18234149447112399</v>
      </c>
      <c r="AC854" s="17">
        <v>0.28858550854261</v>
      </c>
      <c r="AD854" s="17">
        <v>0.140988694533352</v>
      </c>
      <c r="AE854" s="17"/>
      <c r="AF854" s="17">
        <v>0.11261487666047899</v>
      </c>
      <c r="AG854" s="17">
        <v>0.17158689660530099</v>
      </c>
    </row>
    <row r="855" spans="2:33" x14ac:dyDescent="0.5">
      <c r="B855" t="s">
        <v>332</v>
      </c>
      <c r="C855" s="17">
        <v>0.16948231441259601</v>
      </c>
      <c r="D855" s="17">
        <v>0.14013153656735</v>
      </c>
      <c r="E855" s="17">
        <v>0.206209522573296</v>
      </c>
      <c r="F855" s="17"/>
      <c r="G855" s="17">
        <v>7.8996784665433098E-2</v>
      </c>
      <c r="H855" s="17">
        <v>0.13431093216148701</v>
      </c>
      <c r="I855" s="17">
        <v>0.15501185237982601</v>
      </c>
      <c r="J855" s="17">
        <v>0.18032258508435201</v>
      </c>
      <c r="K855" s="17">
        <v>0.20828786296667701</v>
      </c>
      <c r="L855" s="17">
        <v>0.25939606998215697</v>
      </c>
      <c r="M855" s="17"/>
      <c r="N855" s="17">
        <v>0.31913166557919498</v>
      </c>
      <c r="O855" s="17">
        <v>0.37462585498172501</v>
      </c>
      <c r="P855" s="17">
        <v>0.15611722301036701</v>
      </c>
      <c r="Q855" s="17">
        <v>0.30644397284827601</v>
      </c>
      <c r="R855" s="17">
        <v>0.18446069935992199</v>
      </c>
      <c r="S855" s="17">
        <v>0</v>
      </c>
      <c r="T855" s="17">
        <v>9.7256588603622796E-2</v>
      </c>
      <c r="U855" s="17">
        <v>7.78663204052433E-2</v>
      </c>
      <c r="V855" s="17">
        <v>0.117454871240219</v>
      </c>
      <c r="W855" s="17">
        <v>0.21346024612179201</v>
      </c>
      <c r="X855" s="17">
        <v>6.3903820129771999E-2</v>
      </c>
      <c r="Y855" s="17">
        <v>0.17965002658124399</v>
      </c>
      <c r="Z855" s="17">
        <v>0.16252080973705499</v>
      </c>
      <c r="AA855" s="17">
        <v>0.34232651063828401</v>
      </c>
      <c r="AB855" s="17">
        <v>0.142066120388051</v>
      </c>
      <c r="AC855" s="17">
        <v>0.14622963146399501</v>
      </c>
      <c r="AD855" s="17">
        <v>0.17395661229016099</v>
      </c>
      <c r="AE855" s="17"/>
      <c r="AF855" s="17">
        <v>6.9630346960023307E-2</v>
      </c>
      <c r="AG855" s="17">
        <v>0.26771545169875</v>
      </c>
    </row>
    <row r="856" spans="2:33" x14ac:dyDescent="0.5">
      <c r="B856" t="s">
        <v>333</v>
      </c>
      <c r="C856" s="17">
        <v>6.7702994796349104E-3</v>
      </c>
      <c r="D856" s="17">
        <v>3.95804739636224E-3</v>
      </c>
      <c r="E856" s="17">
        <v>1.02101130906264E-2</v>
      </c>
      <c r="F856" s="17"/>
      <c r="G856" s="17">
        <v>0</v>
      </c>
      <c r="H856" s="17">
        <v>6.1575698991503903E-3</v>
      </c>
      <c r="I856" s="17">
        <v>8.2123063166189107E-3</v>
      </c>
      <c r="J856" s="17">
        <v>0</v>
      </c>
      <c r="K856" s="17">
        <v>2.23482631314493E-2</v>
      </c>
      <c r="L856" s="17">
        <v>0</v>
      </c>
      <c r="M856" s="17"/>
      <c r="N856" s="17">
        <v>4.8506564926890802E-2</v>
      </c>
      <c r="O856" s="17">
        <v>6.0478868499633E-2</v>
      </c>
      <c r="P856" s="17">
        <v>0</v>
      </c>
      <c r="Q856" s="17">
        <v>0</v>
      </c>
      <c r="R856" s="17">
        <v>0</v>
      </c>
      <c r="S856" s="17">
        <v>0</v>
      </c>
      <c r="T856" s="17">
        <v>0</v>
      </c>
      <c r="U856" s="17">
        <v>0</v>
      </c>
      <c r="V856" s="17">
        <v>4.6250978829951002E-2</v>
      </c>
      <c r="W856" s="17">
        <v>0</v>
      </c>
      <c r="X856" s="17">
        <v>0</v>
      </c>
      <c r="Y856" s="17">
        <v>0</v>
      </c>
      <c r="Z856" s="17">
        <v>0</v>
      </c>
      <c r="AA856" s="17">
        <v>0</v>
      </c>
      <c r="AB856" s="17">
        <v>0</v>
      </c>
      <c r="AC856" s="17">
        <v>0</v>
      </c>
      <c r="AD856" s="17">
        <v>0</v>
      </c>
      <c r="AE856" s="17"/>
      <c r="AF856" s="17">
        <v>5.5006618723074004E-3</v>
      </c>
      <c r="AG856" s="17">
        <v>8.0193533397254196E-3</v>
      </c>
    </row>
    <row r="857" spans="2:33" x14ac:dyDescent="0.5">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row>
    <row r="858" spans="2:33" x14ac:dyDescent="0.5">
      <c r="B858" s="6" t="s">
        <v>348</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row>
    <row r="859" spans="2:33" x14ac:dyDescent="0.5">
      <c r="B859" s="24" t="s">
        <v>542</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row>
    <row r="860" spans="2:33" x14ac:dyDescent="0.5">
      <c r="B860" t="s">
        <v>330</v>
      </c>
      <c r="C860" s="17">
        <v>0.362538398146319</v>
      </c>
      <c r="D860" s="17">
        <v>0.36169651707328598</v>
      </c>
      <c r="E860" s="17">
        <v>0.36658410802768399</v>
      </c>
      <c r="F860" s="17"/>
      <c r="G860" s="17">
        <v>0.35640057924468999</v>
      </c>
      <c r="H860" s="17">
        <v>0.41407193037207801</v>
      </c>
      <c r="I860" s="17">
        <v>0.31052276579798399</v>
      </c>
      <c r="J860" s="17">
        <v>0.34012963837186899</v>
      </c>
      <c r="K860" s="17">
        <v>0.44647637436426801</v>
      </c>
      <c r="L860" s="17">
        <v>0.32085761742660401</v>
      </c>
      <c r="M860" s="17"/>
      <c r="N860" s="17">
        <v>0.15806632485376201</v>
      </c>
      <c r="O860" s="17">
        <v>0.376970232576046</v>
      </c>
      <c r="P860" s="17">
        <v>0.44103020956792399</v>
      </c>
      <c r="Q860" s="17">
        <v>0.13249173452125701</v>
      </c>
      <c r="R860" s="17">
        <v>0.169946266774507</v>
      </c>
      <c r="S860" s="17">
        <v>0.25238255977925</v>
      </c>
      <c r="T860" s="17">
        <v>0.38371202473565402</v>
      </c>
      <c r="U860" s="17">
        <v>0.40305643452617701</v>
      </c>
      <c r="V860" s="17">
        <v>0.325560154508579</v>
      </c>
      <c r="W860" s="17">
        <v>0.25470365792529798</v>
      </c>
      <c r="X860" s="17">
        <v>0.43569652436318901</v>
      </c>
      <c r="Y860" s="17">
        <v>0.50676583818821896</v>
      </c>
      <c r="Z860" s="17">
        <v>0.44261394574582902</v>
      </c>
      <c r="AA860" s="17">
        <v>0.190713574579985</v>
      </c>
      <c r="AB860" s="17">
        <v>0.32352023081799203</v>
      </c>
      <c r="AC860" s="17">
        <v>0.35508440944703501</v>
      </c>
      <c r="AD860" s="17">
        <v>0.448116475839268</v>
      </c>
      <c r="AE860" s="17"/>
      <c r="AF860" s="17">
        <v>0.43808085357788201</v>
      </c>
      <c r="AG860" s="17">
        <v>0.28822065975156402</v>
      </c>
    </row>
    <row r="861" spans="2:33" x14ac:dyDescent="0.5">
      <c r="B861" t="s">
        <v>284</v>
      </c>
      <c r="C861" s="17">
        <v>0.382932120247508</v>
      </c>
      <c r="D861" s="17">
        <v>0.38776352128092501</v>
      </c>
      <c r="E861" s="17">
        <v>0.37195762993009002</v>
      </c>
      <c r="F861" s="17"/>
      <c r="G861" s="17">
        <v>0.52528622442533202</v>
      </c>
      <c r="H861" s="17">
        <v>0.32879011923189799</v>
      </c>
      <c r="I861" s="17">
        <v>0.42972497068031801</v>
      </c>
      <c r="J861" s="17">
        <v>0.36857500797716902</v>
      </c>
      <c r="K861" s="17">
        <v>0.317503791416756</v>
      </c>
      <c r="L861" s="17">
        <v>0.44422697994811999</v>
      </c>
      <c r="M861" s="17"/>
      <c r="N861" s="17">
        <v>0.457754921698457</v>
      </c>
      <c r="O861" s="17">
        <v>0.162582243203508</v>
      </c>
      <c r="P861" s="17">
        <v>0.402852567421709</v>
      </c>
      <c r="Q861" s="17">
        <v>0.423917223975316</v>
      </c>
      <c r="R861" s="17">
        <v>0.67601282022570297</v>
      </c>
      <c r="S861" s="17">
        <v>0.397719105525707</v>
      </c>
      <c r="T861" s="17">
        <v>0.318092664364231</v>
      </c>
      <c r="U861" s="17">
        <v>0.40002363688847897</v>
      </c>
      <c r="V861" s="17">
        <v>0.457640530733678</v>
      </c>
      <c r="W861" s="17">
        <v>0.51880727954507799</v>
      </c>
      <c r="X861" s="17">
        <v>0.29215658207890699</v>
      </c>
      <c r="Y861" s="17">
        <v>0.27984384702348403</v>
      </c>
      <c r="Z861" s="17">
        <v>0.294742082166979</v>
      </c>
      <c r="AA861" s="17">
        <v>0.268820120870709</v>
      </c>
      <c r="AB861" s="17">
        <v>0.45476106724236498</v>
      </c>
      <c r="AC861" s="17">
        <v>0.55747333042930303</v>
      </c>
      <c r="AD861" s="17">
        <v>0.32137773933018299</v>
      </c>
      <c r="AE861" s="17"/>
      <c r="AF861" s="17">
        <v>0.372978114900198</v>
      </c>
      <c r="AG861" s="17">
        <v>0.39272474826251202</v>
      </c>
    </row>
    <row r="862" spans="2:33" x14ac:dyDescent="0.5">
      <c r="B862" t="s">
        <v>331</v>
      </c>
      <c r="C862" s="17">
        <v>0.127361832760613</v>
      </c>
      <c r="D862" s="17">
        <v>0.140501831792955</v>
      </c>
      <c r="E862" s="17">
        <v>0.112619728967516</v>
      </c>
      <c r="F862" s="17"/>
      <c r="G862" s="17">
        <v>9.5024505422588598E-2</v>
      </c>
      <c r="H862" s="17">
        <v>0.14168079485865301</v>
      </c>
      <c r="I862" s="17">
        <v>0.11962648763865399</v>
      </c>
      <c r="J862" s="17">
        <v>0.14534362750128399</v>
      </c>
      <c r="K862" s="17">
        <v>0.115290491964053</v>
      </c>
      <c r="L862" s="17">
        <v>0.101551215570181</v>
      </c>
      <c r="M862" s="17"/>
      <c r="N862" s="17">
        <v>0.12191115914332</v>
      </c>
      <c r="O862" s="17">
        <v>0.185751726766997</v>
      </c>
      <c r="P862" s="17">
        <v>0</v>
      </c>
      <c r="Q862" s="17">
        <v>0.252496821827141</v>
      </c>
      <c r="R862" s="17">
        <v>0.15404091299979</v>
      </c>
      <c r="S862" s="17">
        <v>0.349898334695043</v>
      </c>
      <c r="T862" s="17">
        <v>0.29819531090011497</v>
      </c>
      <c r="U862" s="17">
        <v>0.140434411457356</v>
      </c>
      <c r="V862" s="17">
        <v>9.7398779985865505E-2</v>
      </c>
      <c r="W862" s="17">
        <v>0.19115041096469601</v>
      </c>
      <c r="X862" s="17">
        <v>0.208243073428132</v>
      </c>
      <c r="Y862" s="17">
        <v>7.8974909252712694E-2</v>
      </c>
      <c r="Z862" s="17">
        <v>0.11805076788661201</v>
      </c>
      <c r="AA862" s="17">
        <v>0</v>
      </c>
      <c r="AB862" s="17">
        <v>7.5911676098789904E-2</v>
      </c>
      <c r="AC862" s="17">
        <v>8.7442260123662005E-2</v>
      </c>
      <c r="AD862" s="17">
        <v>0.154919127701002</v>
      </c>
      <c r="AE862" s="17"/>
      <c r="AF862" s="17">
        <v>0.11308646419405199</v>
      </c>
      <c r="AG862" s="17">
        <v>0.14140576475299499</v>
      </c>
    </row>
    <row r="863" spans="2:33" x14ac:dyDescent="0.5">
      <c r="B863" t="s">
        <v>332</v>
      </c>
      <c r="C863" s="17">
        <v>0.118707275565111</v>
      </c>
      <c r="D863" s="17">
        <v>0.105182624636644</v>
      </c>
      <c r="E863" s="17">
        <v>0.13597068036167601</v>
      </c>
      <c r="F863" s="17"/>
      <c r="G863" s="17">
        <v>0</v>
      </c>
      <c r="H863" s="17">
        <v>0.102118013317971</v>
      </c>
      <c r="I863" s="17">
        <v>0.14012577588304401</v>
      </c>
      <c r="J863" s="17">
        <v>0.145951726149678</v>
      </c>
      <c r="K863" s="17">
        <v>0.11078198043479601</v>
      </c>
      <c r="L863" s="17">
        <v>9.2184782839612997E-2</v>
      </c>
      <c r="M863" s="17"/>
      <c r="N863" s="17">
        <v>0.24330664908029101</v>
      </c>
      <c r="O863" s="17">
        <v>0.214216928953816</v>
      </c>
      <c r="P863" s="17">
        <v>0.15611722301036701</v>
      </c>
      <c r="Q863" s="17">
        <v>0.17000120871771501</v>
      </c>
      <c r="R863" s="17">
        <v>0</v>
      </c>
      <c r="S863" s="17">
        <v>0</v>
      </c>
      <c r="T863" s="17">
        <v>0</v>
      </c>
      <c r="U863" s="17">
        <v>5.6485517127987599E-2</v>
      </c>
      <c r="V863" s="17">
        <v>0.11940053477187799</v>
      </c>
      <c r="W863" s="17">
        <v>3.5338651564928103E-2</v>
      </c>
      <c r="X863" s="17">
        <v>6.3903820129771999E-2</v>
      </c>
      <c r="Y863" s="17">
        <v>0.116351461954942</v>
      </c>
      <c r="Z863" s="17">
        <v>0.144593204200579</v>
      </c>
      <c r="AA863" s="17">
        <v>0.540466304549306</v>
      </c>
      <c r="AB863" s="17">
        <v>0.13710684582979801</v>
      </c>
      <c r="AC863" s="17">
        <v>0</v>
      </c>
      <c r="AD863" s="17">
        <v>7.5586657129547194E-2</v>
      </c>
      <c r="AE863" s="17"/>
      <c r="AF863" s="17">
        <v>6.7502526311537997E-2</v>
      </c>
      <c r="AG863" s="17">
        <v>0.16908187800365099</v>
      </c>
    </row>
    <row r="864" spans="2:33" x14ac:dyDescent="0.5">
      <c r="B864" t="s">
        <v>333</v>
      </c>
      <c r="C864" s="17">
        <v>8.4603732804493705E-3</v>
      </c>
      <c r="D864" s="17">
        <v>4.8555052161901001E-3</v>
      </c>
      <c r="E864" s="17">
        <v>1.2867852713032899E-2</v>
      </c>
      <c r="F864" s="17"/>
      <c r="G864" s="17">
        <v>2.3288690907389199E-2</v>
      </c>
      <c r="H864" s="17">
        <v>1.33391422194005E-2</v>
      </c>
      <c r="I864" s="17">
        <v>0</v>
      </c>
      <c r="J864" s="17">
        <v>0</v>
      </c>
      <c r="K864" s="17">
        <v>9.9473618201263297E-3</v>
      </c>
      <c r="L864" s="17">
        <v>4.11794042154821E-2</v>
      </c>
      <c r="M864" s="17"/>
      <c r="N864" s="17">
        <v>1.89609452241703E-2</v>
      </c>
      <c r="O864" s="17">
        <v>6.0478868499633E-2</v>
      </c>
      <c r="P864" s="17">
        <v>0</v>
      </c>
      <c r="Q864" s="17">
        <v>2.10930109585706E-2</v>
      </c>
      <c r="R864" s="17">
        <v>0</v>
      </c>
      <c r="S864" s="17">
        <v>0</v>
      </c>
      <c r="T864" s="17">
        <v>0</v>
      </c>
      <c r="U864" s="17">
        <v>0</v>
      </c>
      <c r="V864" s="17">
        <v>0</v>
      </c>
      <c r="W864" s="17">
        <v>0</v>
      </c>
      <c r="X864" s="17">
        <v>0</v>
      </c>
      <c r="Y864" s="17">
        <v>1.8063943580641499E-2</v>
      </c>
      <c r="Z864" s="17">
        <v>0</v>
      </c>
      <c r="AA864" s="17">
        <v>0</v>
      </c>
      <c r="AB864" s="17">
        <v>8.7001800110548394E-3</v>
      </c>
      <c r="AC864" s="17">
        <v>0</v>
      </c>
      <c r="AD864" s="17">
        <v>0</v>
      </c>
      <c r="AE864" s="17"/>
      <c r="AF864" s="17">
        <v>8.3520410163304207E-3</v>
      </c>
      <c r="AG864" s="17">
        <v>8.5669492292785396E-3</v>
      </c>
    </row>
    <row r="865" spans="2:33" x14ac:dyDescent="0.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row>
    <row r="866" spans="2:33" x14ac:dyDescent="0.5">
      <c r="B866" s="6" t="s">
        <v>349</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row>
    <row r="867" spans="2:33" x14ac:dyDescent="0.5">
      <c r="B867" s="24" t="s">
        <v>542</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row>
    <row r="868" spans="2:33" x14ac:dyDescent="0.5">
      <c r="B868" t="s">
        <v>330</v>
      </c>
      <c r="C868" s="17">
        <v>0.144894241806208</v>
      </c>
      <c r="D868" s="17">
        <v>0.149882602799285</v>
      </c>
      <c r="E868" s="17">
        <v>0.140105333807686</v>
      </c>
      <c r="F868" s="17"/>
      <c r="G868" s="17">
        <v>0.180504683649966</v>
      </c>
      <c r="H868" s="17">
        <v>0.194914336207199</v>
      </c>
      <c r="I868" s="17">
        <v>0.170594171018846</v>
      </c>
      <c r="J868" s="17">
        <v>0.11541615655745301</v>
      </c>
      <c r="K868" s="17">
        <v>0.14555032242916399</v>
      </c>
      <c r="L868" s="17">
        <v>0</v>
      </c>
      <c r="M868" s="17"/>
      <c r="N868" s="17">
        <v>3.6976047614670798E-2</v>
      </c>
      <c r="O868" s="17">
        <v>0.18688825345738999</v>
      </c>
      <c r="P868" s="17">
        <v>0</v>
      </c>
      <c r="Q868" s="17">
        <v>2.6621484573170699E-2</v>
      </c>
      <c r="R868" s="17">
        <v>0</v>
      </c>
      <c r="S868" s="17">
        <v>0</v>
      </c>
      <c r="T868" s="17">
        <v>0.119159163922107</v>
      </c>
      <c r="U868" s="17">
        <v>0.17920541374402699</v>
      </c>
      <c r="V868" s="17">
        <v>0.18260256738844</v>
      </c>
      <c r="W868" s="17">
        <v>7.5611929572611994E-2</v>
      </c>
      <c r="X868" s="17">
        <v>0.122520278588784</v>
      </c>
      <c r="Y868" s="17">
        <v>0.23940897779512099</v>
      </c>
      <c r="Z868" s="17">
        <v>0.118173572173803</v>
      </c>
      <c r="AA868" s="17">
        <v>0</v>
      </c>
      <c r="AB868" s="17">
        <v>0.158006670621057</v>
      </c>
      <c r="AC868" s="17">
        <v>0.20623566181540801</v>
      </c>
      <c r="AD868" s="17">
        <v>0.125862680875688</v>
      </c>
      <c r="AE868" s="17"/>
      <c r="AF868" s="17">
        <v>0.220043793363527</v>
      </c>
      <c r="AG868" s="17">
        <v>7.0963037409765201E-2</v>
      </c>
    </row>
    <row r="869" spans="2:33" x14ac:dyDescent="0.5">
      <c r="B869" t="s">
        <v>284</v>
      </c>
      <c r="C869" s="17">
        <v>0.33569610462274202</v>
      </c>
      <c r="D869" s="17">
        <v>0.35213318395613002</v>
      </c>
      <c r="E869" s="17">
        <v>0.318730450172378</v>
      </c>
      <c r="F869" s="17"/>
      <c r="G869" s="17">
        <v>0.29685729651574999</v>
      </c>
      <c r="H869" s="17">
        <v>0.35698850443879998</v>
      </c>
      <c r="I869" s="17">
        <v>0.35068904133478102</v>
      </c>
      <c r="J869" s="17">
        <v>0.309420876257815</v>
      </c>
      <c r="K869" s="17">
        <v>0.29630155131605401</v>
      </c>
      <c r="L869" s="17">
        <v>0.425986110866932</v>
      </c>
      <c r="M869" s="17"/>
      <c r="N869" s="17">
        <v>0.34382844731333001</v>
      </c>
      <c r="O869" s="17">
        <v>0.25878989234185701</v>
      </c>
      <c r="P869" s="17">
        <v>0.45392406620885101</v>
      </c>
      <c r="Q869" s="17">
        <v>0.33589920265756701</v>
      </c>
      <c r="R869" s="17">
        <v>0.46472296407713198</v>
      </c>
      <c r="S869" s="17">
        <v>0.185775481875322</v>
      </c>
      <c r="T869" s="17">
        <v>0.43458224632148901</v>
      </c>
      <c r="U869" s="17">
        <v>0.38580655189278801</v>
      </c>
      <c r="V869" s="17">
        <v>0.29604958664818898</v>
      </c>
      <c r="W869" s="17">
        <v>0.29231469017081502</v>
      </c>
      <c r="X869" s="17">
        <v>0.55258549563841797</v>
      </c>
      <c r="Y869" s="17">
        <v>0.32512177872333398</v>
      </c>
      <c r="Z869" s="17">
        <v>0.39094414675990302</v>
      </c>
      <c r="AA869" s="17">
        <v>0.134410060435355</v>
      </c>
      <c r="AB869" s="17">
        <v>0.28714861285899401</v>
      </c>
      <c r="AC869" s="17">
        <v>0.35508440944703501</v>
      </c>
      <c r="AD869" s="17">
        <v>0.21509790546333099</v>
      </c>
      <c r="AE869" s="17"/>
      <c r="AF869" s="17">
        <v>0.39603846288988798</v>
      </c>
      <c r="AG869" s="17">
        <v>0.27633203483971702</v>
      </c>
    </row>
    <row r="870" spans="2:33" x14ac:dyDescent="0.5">
      <c r="B870" t="s">
        <v>331</v>
      </c>
      <c r="C870" s="17">
        <v>0.25441439625537698</v>
      </c>
      <c r="D870" s="17">
        <v>0.28124264216003603</v>
      </c>
      <c r="E870" s="17">
        <v>0.21590227276613</v>
      </c>
      <c r="F870" s="17"/>
      <c r="G870" s="17">
        <v>0.36269803215933699</v>
      </c>
      <c r="H870" s="17">
        <v>0.224466735334972</v>
      </c>
      <c r="I870" s="17">
        <v>0.214588143090085</v>
      </c>
      <c r="J870" s="17">
        <v>0.254851803701652</v>
      </c>
      <c r="K870" s="17">
        <v>0.27794701733849098</v>
      </c>
      <c r="L870" s="17">
        <v>0.34677205917838999</v>
      </c>
      <c r="M870" s="17"/>
      <c r="N870" s="17">
        <v>0.18248639658086499</v>
      </c>
      <c r="O870" s="17">
        <v>6.2024009182669503E-2</v>
      </c>
      <c r="P870" s="17">
        <v>0.23898740773080501</v>
      </c>
      <c r="Q870" s="17">
        <v>0.24780529185251901</v>
      </c>
      <c r="R870" s="17">
        <v>0.196775423563155</v>
      </c>
      <c r="S870" s="17">
        <v>0.56184195834542705</v>
      </c>
      <c r="T870" s="17">
        <v>0.29819531090011497</v>
      </c>
      <c r="U870" s="17">
        <v>0.27504166503525901</v>
      </c>
      <c r="V870" s="17">
        <v>0.19888417669620401</v>
      </c>
      <c r="W870" s="17">
        <v>0.26589898280284502</v>
      </c>
      <c r="X870" s="17">
        <v>0.20087638817030501</v>
      </c>
      <c r="Y870" s="17">
        <v>0.189398759482103</v>
      </c>
      <c r="Z870" s="17">
        <v>0.22539213572281699</v>
      </c>
      <c r="AA870" s="17">
        <v>0.190713574579985</v>
      </c>
      <c r="AB870" s="17">
        <v>0.33014685231991903</v>
      </c>
      <c r="AC870" s="17">
        <v>0.29245029727356098</v>
      </c>
      <c r="AD870" s="17">
        <v>0.456702040141091</v>
      </c>
      <c r="AE870" s="17"/>
      <c r="AF870" s="17">
        <v>0.20700064628199</v>
      </c>
      <c r="AG870" s="17">
        <v>0.30105946023570701</v>
      </c>
    </row>
    <row r="871" spans="2:33" x14ac:dyDescent="0.5">
      <c r="B871" t="s">
        <v>332</v>
      </c>
      <c r="C871" s="17">
        <v>0.26378284322274398</v>
      </c>
      <c r="D871" s="17">
        <v>0.216741571084548</v>
      </c>
      <c r="E871" s="17">
        <v>0.32258083690391098</v>
      </c>
      <c r="F871" s="17"/>
      <c r="G871" s="17">
        <v>0.15993998767494699</v>
      </c>
      <c r="H871" s="17">
        <v>0.21747285411987899</v>
      </c>
      <c r="I871" s="17">
        <v>0.26412864455628898</v>
      </c>
      <c r="J871" s="17">
        <v>0.32031116348308097</v>
      </c>
      <c r="K871" s="17">
        <v>0.28020110891629202</v>
      </c>
      <c r="L871" s="17">
        <v>0.22724182995467801</v>
      </c>
      <c r="M871" s="17"/>
      <c r="N871" s="17">
        <v>0.41774816326696401</v>
      </c>
      <c r="O871" s="17">
        <v>0.49229784501808399</v>
      </c>
      <c r="P871" s="17">
        <v>0.30708852606034398</v>
      </c>
      <c r="Q871" s="17">
        <v>0.38967402091674302</v>
      </c>
      <c r="R871" s="17">
        <v>0.33850161235971199</v>
      </c>
      <c r="S871" s="17">
        <v>0.25238255977925</v>
      </c>
      <c r="T871" s="17">
        <v>0.148063278856289</v>
      </c>
      <c r="U871" s="17">
        <v>0.159946369327926</v>
      </c>
      <c r="V871" s="17">
        <v>0.32246366926716802</v>
      </c>
      <c r="W871" s="17">
        <v>0.36617439745372699</v>
      </c>
      <c r="X871" s="17">
        <v>0.12401783760249301</v>
      </c>
      <c r="Y871" s="17">
        <v>0.24607048399944301</v>
      </c>
      <c r="Z871" s="17">
        <v>0.26549014534347798</v>
      </c>
      <c r="AA871" s="17">
        <v>0.67487636498466097</v>
      </c>
      <c r="AB871" s="17">
        <v>0.22469786420002899</v>
      </c>
      <c r="AC871" s="17">
        <v>0.14622963146399501</v>
      </c>
      <c r="AD871" s="17">
        <v>0.20233737351989001</v>
      </c>
      <c r="AE871" s="17"/>
      <c r="AF871" s="17">
        <v>0.17447228933549</v>
      </c>
      <c r="AG871" s="17">
        <v>0.35164546751481102</v>
      </c>
    </row>
    <row r="872" spans="2:33" x14ac:dyDescent="0.5">
      <c r="B872" t="s">
        <v>333</v>
      </c>
      <c r="C872" s="17">
        <v>1.2124140929295299E-3</v>
      </c>
      <c r="D872" s="17">
        <v>0</v>
      </c>
      <c r="E872" s="17">
        <v>2.6811063498940399E-3</v>
      </c>
      <c r="F872" s="17"/>
      <c r="G872" s="17">
        <v>0</v>
      </c>
      <c r="H872" s="17">
        <v>6.1575698991503903E-3</v>
      </c>
      <c r="I872" s="17">
        <v>0</v>
      </c>
      <c r="J872" s="17">
        <v>0</v>
      </c>
      <c r="K872" s="17">
        <v>0</v>
      </c>
      <c r="L872" s="17">
        <v>0</v>
      </c>
      <c r="M872" s="17"/>
      <c r="N872" s="17">
        <v>1.89609452241703E-2</v>
      </c>
      <c r="O872" s="17">
        <v>0</v>
      </c>
      <c r="P872" s="17">
        <v>0</v>
      </c>
      <c r="Q872" s="17">
        <v>0</v>
      </c>
      <c r="R872" s="17">
        <v>0</v>
      </c>
      <c r="S872" s="17">
        <v>0</v>
      </c>
      <c r="T872" s="17">
        <v>0</v>
      </c>
      <c r="U872" s="17">
        <v>0</v>
      </c>
      <c r="V872" s="17">
        <v>0</v>
      </c>
      <c r="W872" s="17">
        <v>0</v>
      </c>
      <c r="X872" s="17">
        <v>0</v>
      </c>
      <c r="Y872" s="17">
        <v>0</v>
      </c>
      <c r="Z872" s="17">
        <v>0</v>
      </c>
      <c r="AA872" s="17">
        <v>0</v>
      </c>
      <c r="AB872" s="17">
        <v>0</v>
      </c>
      <c r="AC872" s="17">
        <v>0</v>
      </c>
      <c r="AD872" s="17">
        <v>0</v>
      </c>
      <c r="AE872" s="17"/>
      <c r="AF872" s="17">
        <v>2.44480812910477E-3</v>
      </c>
      <c r="AG872" s="17">
        <v>0</v>
      </c>
    </row>
    <row r="873" spans="2:33" x14ac:dyDescent="0.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row>
    <row r="874" spans="2:33" x14ac:dyDescent="0.5">
      <c r="B874" s="6" t="s">
        <v>361</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row>
    <row r="875" spans="2:33" x14ac:dyDescent="0.5">
      <c r="B875" s="24" t="s">
        <v>542</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row>
    <row r="876" spans="2:33" x14ac:dyDescent="0.5">
      <c r="B876" t="s">
        <v>356</v>
      </c>
      <c r="C876" s="17">
        <v>0.14563356592020801</v>
      </c>
      <c r="D876" s="17">
        <v>0.128110556703735</v>
      </c>
      <c r="E876" s="17">
        <v>0.167932305650146</v>
      </c>
      <c r="F876" s="17"/>
      <c r="G876" s="17">
        <v>0.16153789497843499</v>
      </c>
      <c r="H876" s="17">
        <v>0.16114854101145601</v>
      </c>
      <c r="I876" s="17">
        <v>0.168656825860941</v>
      </c>
      <c r="J876" s="17">
        <v>0.119295301508517</v>
      </c>
      <c r="K876" s="17">
        <v>0.110752908907104</v>
      </c>
      <c r="L876" s="17">
        <v>0.17564995525093199</v>
      </c>
      <c r="M876" s="17"/>
      <c r="N876" s="17">
        <v>0.104379362018786</v>
      </c>
      <c r="O876" s="17">
        <v>0</v>
      </c>
      <c r="P876" s="17">
        <v>0.16386515969090401</v>
      </c>
      <c r="Q876" s="17">
        <v>0.116049747758632</v>
      </c>
      <c r="R876" s="17">
        <v>0</v>
      </c>
      <c r="S876" s="17">
        <v>0</v>
      </c>
      <c r="T876" s="17">
        <v>0.203220522594449</v>
      </c>
      <c r="U876" s="17">
        <v>0.15844942710380899</v>
      </c>
      <c r="V876" s="17">
        <v>9.3890278935182495E-2</v>
      </c>
      <c r="W876" s="17">
        <v>0.28838023329708001</v>
      </c>
      <c r="X876" s="17">
        <v>0.162658959122118</v>
      </c>
      <c r="Y876" s="17">
        <v>0.19676971357763601</v>
      </c>
      <c r="Z876" s="17">
        <v>0.17351102215779601</v>
      </c>
      <c r="AA876" s="17">
        <v>0</v>
      </c>
      <c r="AB876" s="17">
        <v>0.16508432419229299</v>
      </c>
      <c r="AC876" s="17">
        <v>0</v>
      </c>
      <c r="AD876" s="17">
        <v>0</v>
      </c>
      <c r="AE876" s="17"/>
      <c r="AF876" s="17">
        <v>0.187457993014222</v>
      </c>
      <c r="AG876" s="17">
        <v>0.104487209033525</v>
      </c>
    </row>
    <row r="877" spans="2:33" x14ac:dyDescent="0.5">
      <c r="B877" t="s">
        <v>357</v>
      </c>
      <c r="C877" s="17">
        <v>0.32396740939832702</v>
      </c>
      <c r="D877" s="17">
        <v>0.30876765528043398</v>
      </c>
      <c r="E877" s="17">
        <v>0.34496314551985902</v>
      </c>
      <c r="F877" s="17"/>
      <c r="G877" s="17">
        <v>0.41070174865533698</v>
      </c>
      <c r="H877" s="17">
        <v>0.32499547301255099</v>
      </c>
      <c r="I877" s="17">
        <v>0.31602389382117302</v>
      </c>
      <c r="J877" s="17">
        <v>0.290140929824379</v>
      </c>
      <c r="K877" s="17">
        <v>0.35347278956445399</v>
      </c>
      <c r="L877" s="17">
        <v>0.34575960794352101</v>
      </c>
      <c r="M877" s="17"/>
      <c r="N877" s="17">
        <v>0.27025047452421003</v>
      </c>
      <c r="O877" s="17">
        <v>0.12095402890925799</v>
      </c>
      <c r="P877" s="17">
        <v>0.14685872382558099</v>
      </c>
      <c r="Q877" s="17">
        <v>0.217231978972909</v>
      </c>
      <c r="R877" s="17">
        <v>0.169946266774507</v>
      </c>
      <c r="S877" s="17">
        <v>0</v>
      </c>
      <c r="T877" s="17">
        <v>0</v>
      </c>
      <c r="U877" s="17">
        <v>0.31418678420113599</v>
      </c>
      <c r="V877" s="17">
        <v>0.32520685817254702</v>
      </c>
      <c r="W877" s="17">
        <v>0.37574598555052102</v>
      </c>
      <c r="X877" s="17">
        <v>0.39716167246127998</v>
      </c>
      <c r="Y877" s="17">
        <v>0.273508801027813</v>
      </c>
      <c r="Z877" s="17">
        <v>0.30905480023419402</v>
      </c>
      <c r="AA877" s="17">
        <v>0.53304008521826896</v>
      </c>
      <c r="AB877" s="17">
        <v>0.42594161505046002</v>
      </c>
      <c r="AC877" s="17">
        <v>0.763708992244711</v>
      </c>
      <c r="AD877" s="17">
        <v>0.42266446286171999</v>
      </c>
      <c r="AE877" s="17"/>
      <c r="AF877" s="17">
        <v>0.29174369770939201</v>
      </c>
      <c r="AG877" s="17">
        <v>0.355668700569301</v>
      </c>
    </row>
    <row r="878" spans="2:33" x14ac:dyDescent="0.5">
      <c r="B878" t="s">
        <v>358</v>
      </c>
      <c r="C878" s="17">
        <v>0.30673309928320303</v>
      </c>
      <c r="D878" s="17">
        <v>0.34083864942532099</v>
      </c>
      <c r="E878" s="17">
        <v>0.25990397361156298</v>
      </c>
      <c r="F878" s="17"/>
      <c r="G878" s="17">
        <v>0.30986791227744098</v>
      </c>
      <c r="H878" s="17">
        <v>0.34600461960052697</v>
      </c>
      <c r="I878" s="17">
        <v>0.29857769031033599</v>
      </c>
      <c r="J878" s="17">
        <v>0.31065954545091701</v>
      </c>
      <c r="K878" s="17">
        <v>0.28490351236793998</v>
      </c>
      <c r="L878" s="17">
        <v>0.260668800578644</v>
      </c>
      <c r="M878" s="17"/>
      <c r="N878" s="17">
        <v>0.22012174976697901</v>
      </c>
      <c r="O878" s="17">
        <v>0.58876207372510703</v>
      </c>
      <c r="P878" s="17">
        <v>0.23898740773080501</v>
      </c>
      <c r="Q878" s="17">
        <v>0.43697110401214601</v>
      </c>
      <c r="R878" s="17">
        <v>0.67601282022570297</v>
      </c>
      <c r="S878" s="17">
        <v>1</v>
      </c>
      <c r="T878" s="17">
        <v>0.38691778647625102</v>
      </c>
      <c r="U878" s="17">
        <v>0.33235379795685899</v>
      </c>
      <c r="V878" s="17">
        <v>0.41306145212338802</v>
      </c>
      <c r="W878" s="17">
        <v>0.12643515998208901</v>
      </c>
      <c r="X878" s="17">
        <v>0.27004050236537602</v>
      </c>
      <c r="Y878" s="17">
        <v>0.26187490055409501</v>
      </c>
      <c r="Z878" s="17">
        <v>0.39191209893400403</v>
      </c>
      <c r="AA878" s="17">
        <v>0.134410060435355</v>
      </c>
      <c r="AB878" s="17">
        <v>0.228344830610199</v>
      </c>
      <c r="AC878" s="17">
        <v>8.7442260123662005E-2</v>
      </c>
      <c r="AD878" s="17">
        <v>0.33329219695617202</v>
      </c>
      <c r="AE878" s="17"/>
      <c r="AF878" s="17">
        <v>0.302531357595061</v>
      </c>
      <c r="AG878" s="17">
        <v>0.31086672106975699</v>
      </c>
    </row>
    <row r="879" spans="2:33" x14ac:dyDescent="0.5">
      <c r="B879" t="s">
        <v>359</v>
      </c>
      <c r="C879" s="17">
        <v>0.22366592539826199</v>
      </c>
      <c r="D879" s="17">
        <v>0.22228313859050999</v>
      </c>
      <c r="E879" s="17">
        <v>0.22720057521843101</v>
      </c>
      <c r="F879" s="17"/>
      <c r="G879" s="17">
        <v>0.117892444088787</v>
      </c>
      <c r="H879" s="17">
        <v>0.16785136637546599</v>
      </c>
      <c r="I879" s="17">
        <v>0.21674159000755</v>
      </c>
      <c r="J879" s="17">
        <v>0.27990422321618802</v>
      </c>
      <c r="K879" s="17">
        <v>0.25087078916050098</v>
      </c>
      <c r="L879" s="17">
        <v>0.217921636226903</v>
      </c>
      <c r="M879" s="17"/>
      <c r="N879" s="17">
        <v>0.40524841369002501</v>
      </c>
      <c r="O879" s="17">
        <v>0.29028389736563498</v>
      </c>
      <c r="P879" s="17">
        <v>0.45028870875270999</v>
      </c>
      <c r="Q879" s="17">
        <v>0.229747169256313</v>
      </c>
      <c r="R879" s="17">
        <v>0.15404091299979</v>
      </c>
      <c r="S879" s="17">
        <v>0</v>
      </c>
      <c r="T879" s="17">
        <v>0.40986169092929903</v>
      </c>
      <c r="U879" s="17">
        <v>0.195009990738196</v>
      </c>
      <c r="V879" s="17">
        <v>0.16784141076888201</v>
      </c>
      <c r="W879" s="17">
        <v>0.20943862117031001</v>
      </c>
      <c r="X879" s="17">
        <v>0.170138866051226</v>
      </c>
      <c r="Y879" s="17">
        <v>0.26784658484045698</v>
      </c>
      <c r="Z879" s="17">
        <v>0.125522078674006</v>
      </c>
      <c r="AA879" s="17">
        <v>0.33254985434637702</v>
      </c>
      <c r="AB879" s="17">
        <v>0.18062923014704901</v>
      </c>
      <c r="AC879" s="17">
        <v>0.148848747631627</v>
      </c>
      <c r="AD879" s="17">
        <v>0.24404334018210799</v>
      </c>
      <c r="AE879" s="17"/>
      <c r="AF879" s="17">
        <v>0.21826695168132501</v>
      </c>
      <c r="AG879" s="17">
        <v>0.228977369327417</v>
      </c>
    </row>
    <row r="880" spans="2:33" x14ac:dyDescent="0.5">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row>
    <row r="881" spans="2:33" x14ac:dyDescent="0.5">
      <c r="B881" s="6" t="s">
        <v>362</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row>
    <row r="882" spans="2:33" x14ac:dyDescent="0.5">
      <c r="B882" s="24" t="s">
        <v>542</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row>
    <row r="883" spans="2:33" x14ac:dyDescent="0.5">
      <c r="B883" t="s">
        <v>356</v>
      </c>
      <c r="C883" s="17">
        <v>0.154562911341901</v>
      </c>
      <c r="D883" s="17">
        <v>0.150833997917805</v>
      </c>
      <c r="E883" s="17">
        <v>0.15693181731003999</v>
      </c>
      <c r="F883" s="17"/>
      <c r="G883" s="17">
        <v>0.23388423722877799</v>
      </c>
      <c r="H883" s="17">
        <v>0.156499048495605</v>
      </c>
      <c r="I883" s="17">
        <v>0.16812175864055301</v>
      </c>
      <c r="J883" s="17">
        <v>0.114661043838705</v>
      </c>
      <c r="K883" s="17">
        <v>0.15862388577763001</v>
      </c>
      <c r="L883" s="17">
        <v>0.17681980183311499</v>
      </c>
      <c r="M883" s="17"/>
      <c r="N883" s="17">
        <v>0.17340059707716801</v>
      </c>
      <c r="O883" s="17">
        <v>0.16664449299294001</v>
      </c>
      <c r="P883" s="17">
        <v>0.16386515969090401</v>
      </c>
      <c r="Q883" s="17">
        <v>8.8992539095405193E-2</v>
      </c>
      <c r="R883" s="17">
        <v>0</v>
      </c>
      <c r="S883" s="17">
        <v>0</v>
      </c>
      <c r="T883" s="17">
        <v>0.111648395052728</v>
      </c>
      <c r="U883" s="17">
        <v>9.1592235107733094E-2</v>
      </c>
      <c r="V883" s="17">
        <v>0</v>
      </c>
      <c r="W883" s="17">
        <v>0.179726527359273</v>
      </c>
      <c r="X883" s="17">
        <v>0.26766404950449102</v>
      </c>
      <c r="Y883" s="17">
        <v>0.16058941369105501</v>
      </c>
      <c r="Z883" s="17">
        <v>0.30918853139691299</v>
      </c>
      <c r="AA883" s="17">
        <v>0</v>
      </c>
      <c r="AB883" s="17">
        <v>0.21457491585798499</v>
      </c>
      <c r="AC883" s="17">
        <v>0.118793401691746</v>
      </c>
      <c r="AD883" s="17">
        <v>0.119241982325412</v>
      </c>
      <c r="AE883" s="17"/>
      <c r="AF883" s="17">
        <v>0.12557345417052199</v>
      </c>
      <c r="AG883" s="17">
        <v>0.18308238270354299</v>
      </c>
    </row>
    <row r="884" spans="2:33" x14ac:dyDescent="0.5">
      <c r="B884" t="s">
        <v>357</v>
      </c>
      <c r="C884" s="17">
        <v>0.26844085211412899</v>
      </c>
      <c r="D884" s="17">
        <v>0.25932543231155197</v>
      </c>
      <c r="E884" s="17">
        <v>0.28165253426507503</v>
      </c>
      <c r="F884" s="17"/>
      <c r="G884" s="17">
        <v>0.40658647784984597</v>
      </c>
      <c r="H884" s="17">
        <v>0.32456195401355398</v>
      </c>
      <c r="I884" s="17">
        <v>0.26317828696708701</v>
      </c>
      <c r="J884" s="17">
        <v>0.26479322850701398</v>
      </c>
      <c r="K884" s="17">
        <v>0.203822743070668</v>
      </c>
      <c r="L884" s="17">
        <v>0.18643617899564499</v>
      </c>
      <c r="M884" s="17"/>
      <c r="N884" s="17">
        <v>0.26474875313795299</v>
      </c>
      <c r="O884" s="17">
        <v>0.129094760421193</v>
      </c>
      <c r="P884" s="17">
        <v>0</v>
      </c>
      <c r="Q884" s="17">
        <v>0.22585746650193</v>
      </c>
      <c r="R884" s="17">
        <v>0.169946266774507</v>
      </c>
      <c r="S884" s="17">
        <v>0</v>
      </c>
      <c r="T884" s="17">
        <v>0.147396325068085</v>
      </c>
      <c r="U884" s="17">
        <v>0.266511170667039</v>
      </c>
      <c r="V884" s="17">
        <v>0.25938315978023202</v>
      </c>
      <c r="W884" s="17">
        <v>0.26221373719463598</v>
      </c>
      <c r="X884" s="17">
        <v>0.34805053319041601</v>
      </c>
      <c r="Y884" s="17">
        <v>0.24999341116952001</v>
      </c>
      <c r="Z884" s="17">
        <v>0.26301856948674102</v>
      </c>
      <c r="AA884" s="17">
        <v>0.134410060435355</v>
      </c>
      <c r="AB884" s="17">
        <v>0.32778576546188498</v>
      </c>
      <c r="AC884" s="17">
        <v>0.49220205419038698</v>
      </c>
      <c r="AD884" s="17">
        <v>0.37424917481069198</v>
      </c>
      <c r="AE884" s="17"/>
      <c r="AF884" s="17">
        <v>0.28054976975274598</v>
      </c>
      <c r="AG884" s="17">
        <v>0.25652824789482798</v>
      </c>
    </row>
    <row r="885" spans="2:33" x14ac:dyDescent="0.5">
      <c r="B885" t="s">
        <v>358</v>
      </c>
      <c r="C885" s="17">
        <v>0.29826862613295702</v>
      </c>
      <c r="D885" s="17">
        <v>0.30453919520276601</v>
      </c>
      <c r="E885" s="17">
        <v>0.288264585585921</v>
      </c>
      <c r="F885" s="17"/>
      <c r="G885" s="17">
        <v>0.201762249073593</v>
      </c>
      <c r="H885" s="17">
        <v>0.35083035090845199</v>
      </c>
      <c r="I885" s="17">
        <v>0.28271041317576601</v>
      </c>
      <c r="J885" s="17">
        <v>0.27489920681885299</v>
      </c>
      <c r="K885" s="17">
        <v>0.33184126615982701</v>
      </c>
      <c r="L885" s="17">
        <v>0.295553465491321</v>
      </c>
      <c r="M885" s="17"/>
      <c r="N885" s="17">
        <v>0.290134362079224</v>
      </c>
      <c r="O885" s="17">
        <v>0.28776678825923901</v>
      </c>
      <c r="P885" s="17">
        <v>0.38584613155638597</v>
      </c>
      <c r="Q885" s="17">
        <v>0.29403560118375799</v>
      </c>
      <c r="R885" s="17">
        <v>0.67601282022570297</v>
      </c>
      <c r="S885" s="17">
        <v>0.53567381657036495</v>
      </c>
      <c r="T885" s="17">
        <v>0.44625858975640398</v>
      </c>
      <c r="U885" s="17">
        <v>0.398652727684913</v>
      </c>
      <c r="V885" s="17">
        <v>0.48067507598074699</v>
      </c>
      <c r="W885" s="17">
        <v>0.34348098838935398</v>
      </c>
      <c r="X885" s="17">
        <v>0.155530092794855</v>
      </c>
      <c r="Y885" s="17">
        <v>0.23000508798311101</v>
      </c>
      <c r="Z885" s="17">
        <v>0.234339790946681</v>
      </c>
      <c r="AA885" s="17">
        <v>0.32512363501533897</v>
      </c>
      <c r="AB885" s="17">
        <v>0.20065341103467499</v>
      </c>
      <c r="AC885" s="17">
        <v>0.24015579648624</v>
      </c>
      <c r="AD885" s="17">
        <v>0.327479272878129</v>
      </c>
      <c r="AE885" s="17"/>
      <c r="AF885" s="17">
        <v>0.296674980374935</v>
      </c>
      <c r="AG885" s="17">
        <v>0.29983643522602899</v>
      </c>
    </row>
    <row r="886" spans="2:33" x14ac:dyDescent="0.5">
      <c r="B886" t="s">
        <v>359</v>
      </c>
      <c r="C886" s="17">
        <v>0.27872761041101302</v>
      </c>
      <c r="D886" s="17">
        <v>0.28530137456787702</v>
      </c>
      <c r="E886" s="17">
        <v>0.27315106283896401</v>
      </c>
      <c r="F886" s="17"/>
      <c r="G886" s="17">
        <v>0.15776703584778301</v>
      </c>
      <c r="H886" s="17">
        <v>0.168108646582389</v>
      </c>
      <c r="I886" s="17">
        <v>0.28598954121659298</v>
      </c>
      <c r="J886" s="17">
        <v>0.34564652083542802</v>
      </c>
      <c r="K886" s="17">
        <v>0.30571210499187501</v>
      </c>
      <c r="L886" s="17">
        <v>0.34119055367991902</v>
      </c>
      <c r="M886" s="17"/>
      <c r="N886" s="17">
        <v>0.27171628770565498</v>
      </c>
      <c r="O886" s="17">
        <v>0.416493958326628</v>
      </c>
      <c r="P886" s="17">
        <v>0.45028870875270999</v>
      </c>
      <c r="Q886" s="17">
        <v>0.39111439321890701</v>
      </c>
      <c r="R886" s="17">
        <v>0.15404091299979</v>
      </c>
      <c r="S886" s="17">
        <v>0.464326183429635</v>
      </c>
      <c r="T886" s="17">
        <v>0.29469669012278299</v>
      </c>
      <c r="U886" s="17">
        <v>0.24324386654031499</v>
      </c>
      <c r="V886" s="17">
        <v>0.25994176423902099</v>
      </c>
      <c r="W886" s="17">
        <v>0.21457874705673599</v>
      </c>
      <c r="X886" s="17">
        <v>0.228755324510238</v>
      </c>
      <c r="Y886" s="17">
        <v>0.35941208715631501</v>
      </c>
      <c r="Z886" s="17">
        <v>0.19345310816966499</v>
      </c>
      <c r="AA886" s="17">
        <v>0.540466304549306</v>
      </c>
      <c r="AB886" s="17">
        <v>0.25698590764545498</v>
      </c>
      <c r="AC886" s="17">
        <v>0.148848747631627</v>
      </c>
      <c r="AD886" s="17">
        <v>0.179029569985767</v>
      </c>
      <c r="AE886" s="17"/>
      <c r="AF886" s="17">
        <v>0.297201795701798</v>
      </c>
      <c r="AG886" s="17">
        <v>0.26055293417559999</v>
      </c>
    </row>
    <row r="887" spans="2:33" x14ac:dyDescent="0.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row>
    <row r="888" spans="2:33" x14ac:dyDescent="0.5">
      <c r="B888" s="6" t="s">
        <v>363</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row>
    <row r="889" spans="2:33" x14ac:dyDescent="0.5">
      <c r="B889" s="24" t="s">
        <v>542</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row>
    <row r="890" spans="2:33" x14ac:dyDescent="0.5">
      <c r="B890" t="s">
        <v>356</v>
      </c>
      <c r="C890" s="17">
        <v>0.213069483525924</v>
      </c>
      <c r="D890" s="17">
        <v>0.18608733725635301</v>
      </c>
      <c r="E890" s="17">
        <v>0.24731183863054501</v>
      </c>
      <c r="F890" s="17"/>
      <c r="G890" s="17">
        <v>0.29250107554227001</v>
      </c>
      <c r="H890" s="17">
        <v>0.20884502340136801</v>
      </c>
      <c r="I890" s="17">
        <v>0.21692611691789199</v>
      </c>
      <c r="J890" s="17">
        <v>0.16018318463337999</v>
      </c>
      <c r="K890" s="17">
        <v>0.22374956950052499</v>
      </c>
      <c r="L890" s="17">
        <v>0.31697623279831699</v>
      </c>
      <c r="M890" s="17"/>
      <c r="N890" s="17">
        <v>0.16647657026121901</v>
      </c>
      <c r="O890" s="17">
        <v>0.217602047564635</v>
      </c>
      <c r="P890" s="17">
        <v>0.16386515969090401</v>
      </c>
      <c r="Q890" s="17">
        <v>0.154394068107883</v>
      </c>
      <c r="R890" s="17">
        <v>0</v>
      </c>
      <c r="S890" s="17">
        <v>0.25238255977925</v>
      </c>
      <c r="T890" s="17">
        <v>0.109169695731423</v>
      </c>
      <c r="U890" s="17">
        <v>0.16425323169776401</v>
      </c>
      <c r="V890" s="17">
        <v>4.2424202086338202E-2</v>
      </c>
      <c r="W890" s="17">
        <v>0.25095353202401099</v>
      </c>
      <c r="X890" s="17">
        <v>0.45929789617884997</v>
      </c>
      <c r="Y890" s="17">
        <v>0.249437064390197</v>
      </c>
      <c r="Z890" s="17">
        <v>0.23978128303461499</v>
      </c>
      <c r="AA890" s="17">
        <v>0.39863002478291398</v>
      </c>
      <c r="AB890" s="17">
        <v>0.27960555186045499</v>
      </c>
      <c r="AC890" s="17">
        <v>0.118793401691746</v>
      </c>
      <c r="AD890" s="17">
        <v>0.15976046140683001</v>
      </c>
      <c r="AE890" s="17"/>
      <c r="AF890" s="17">
        <v>0.16315874766062399</v>
      </c>
      <c r="AG890" s="17">
        <v>0.26217105151092901</v>
      </c>
    </row>
    <row r="891" spans="2:33" x14ac:dyDescent="0.5">
      <c r="B891" t="s">
        <v>357</v>
      </c>
      <c r="C891" s="17">
        <v>0.32030856669025298</v>
      </c>
      <c r="D891" s="17">
        <v>0.30538384977476601</v>
      </c>
      <c r="E891" s="17">
        <v>0.33753275728776799</v>
      </c>
      <c r="F891" s="17"/>
      <c r="G891" s="17">
        <v>0.31656845091528202</v>
      </c>
      <c r="H891" s="17">
        <v>0.39298369409766598</v>
      </c>
      <c r="I891" s="17">
        <v>0.26566803332267103</v>
      </c>
      <c r="J891" s="17">
        <v>0.36923919694620499</v>
      </c>
      <c r="K891" s="17">
        <v>0.260698325896984</v>
      </c>
      <c r="L891" s="17">
        <v>0.27414105360820601</v>
      </c>
      <c r="M891" s="17"/>
      <c r="N891" s="17">
        <v>0.35753372282901102</v>
      </c>
      <c r="O891" s="17">
        <v>0</v>
      </c>
      <c r="P891" s="17">
        <v>0.14685872382558099</v>
      </c>
      <c r="Q891" s="17">
        <v>0.31507377031524603</v>
      </c>
      <c r="R891" s="17">
        <v>0.169946266774507</v>
      </c>
      <c r="S891" s="17">
        <v>0.349898334695043</v>
      </c>
      <c r="T891" s="17">
        <v>0.15235030100861499</v>
      </c>
      <c r="U891" s="17">
        <v>0.289399218492287</v>
      </c>
      <c r="V891" s="17">
        <v>0.223115490465712</v>
      </c>
      <c r="W891" s="17">
        <v>0.47420090736799497</v>
      </c>
      <c r="X891" s="17">
        <v>0.12401783760249301</v>
      </c>
      <c r="Y891" s="17">
        <v>0.28428403448965001</v>
      </c>
      <c r="Z891" s="17">
        <v>0.38413041849215401</v>
      </c>
      <c r="AA891" s="17">
        <v>0.12463340414344699</v>
      </c>
      <c r="AB891" s="17">
        <v>0.37411980701623598</v>
      </c>
      <c r="AC891" s="17">
        <v>0.64491559055296499</v>
      </c>
      <c r="AD891" s="17">
        <v>0.50902309705249804</v>
      </c>
      <c r="AE891" s="17"/>
      <c r="AF891" s="17">
        <v>0.25764174345173202</v>
      </c>
      <c r="AG891" s="17">
        <v>0.38195941651853299</v>
      </c>
    </row>
    <row r="892" spans="2:33" x14ac:dyDescent="0.5">
      <c r="B892" t="s">
        <v>358</v>
      </c>
      <c r="C892" s="17">
        <v>0.23130038630466199</v>
      </c>
      <c r="D892" s="17">
        <v>0.26863605630464998</v>
      </c>
      <c r="E892" s="17">
        <v>0.183364395420479</v>
      </c>
      <c r="F892" s="17"/>
      <c r="G892" s="17">
        <v>0.236050210350639</v>
      </c>
      <c r="H892" s="17">
        <v>0.23480935862813901</v>
      </c>
      <c r="I892" s="17">
        <v>0.266402699487015</v>
      </c>
      <c r="J892" s="17">
        <v>0.25130018280720801</v>
      </c>
      <c r="K892" s="17">
        <v>0.20686591385037201</v>
      </c>
      <c r="L892" s="17">
        <v>7.6255804092405094E-2</v>
      </c>
      <c r="M892" s="17"/>
      <c r="N892" s="17">
        <v>0.211576042633602</v>
      </c>
      <c r="O892" s="17">
        <v>0.49211405506972999</v>
      </c>
      <c r="P892" s="17">
        <v>0.23898740773080501</v>
      </c>
      <c r="Q892" s="17">
        <v>0.31363008989341801</v>
      </c>
      <c r="R892" s="17">
        <v>0.67601282022570297</v>
      </c>
      <c r="S892" s="17">
        <v>0.21194362365038499</v>
      </c>
      <c r="T892" s="17">
        <v>0.27078806392557297</v>
      </c>
      <c r="U892" s="17">
        <v>0.31317902868613701</v>
      </c>
      <c r="V892" s="17">
        <v>0.36471450083791401</v>
      </c>
      <c r="W892" s="17">
        <v>0.12241653426877799</v>
      </c>
      <c r="X892" s="17">
        <v>0.18792894170842001</v>
      </c>
      <c r="Y892" s="17">
        <v>0.21806917943925799</v>
      </c>
      <c r="Z892" s="17">
        <v>0.22196798893987599</v>
      </c>
      <c r="AA892" s="17">
        <v>0.134410060435355</v>
      </c>
      <c r="AB892" s="17">
        <v>0.13743004408178799</v>
      </c>
      <c r="AC892" s="17">
        <v>0</v>
      </c>
      <c r="AD892" s="17">
        <v>0.13951033145668901</v>
      </c>
      <c r="AE892" s="17"/>
      <c r="AF892" s="17">
        <v>0.277786002823038</v>
      </c>
      <c r="AG892" s="17">
        <v>0.18556840860026599</v>
      </c>
    </row>
    <row r="893" spans="2:33" x14ac:dyDescent="0.5">
      <c r="B893" t="s">
        <v>359</v>
      </c>
      <c r="C893" s="17">
        <v>0.235321563479161</v>
      </c>
      <c r="D893" s="17">
        <v>0.23989275666423099</v>
      </c>
      <c r="E893" s="17">
        <v>0.231791008661208</v>
      </c>
      <c r="F893" s="17"/>
      <c r="G893" s="17">
        <v>0.154880263191809</v>
      </c>
      <c r="H893" s="17">
        <v>0.163361923872827</v>
      </c>
      <c r="I893" s="17">
        <v>0.25100315027242198</v>
      </c>
      <c r="J893" s="17">
        <v>0.21927743561320701</v>
      </c>
      <c r="K893" s="17">
        <v>0.30868619075211901</v>
      </c>
      <c r="L893" s="17">
        <v>0.33262690950107099</v>
      </c>
      <c r="M893" s="17"/>
      <c r="N893" s="17">
        <v>0.26441366427616803</v>
      </c>
      <c r="O893" s="17">
        <v>0.29028389736563498</v>
      </c>
      <c r="P893" s="17">
        <v>0.45028870875270999</v>
      </c>
      <c r="Q893" s="17">
        <v>0.21690207168345399</v>
      </c>
      <c r="R893" s="17">
        <v>0.15404091299979</v>
      </c>
      <c r="S893" s="17">
        <v>0.185775481875322</v>
      </c>
      <c r="T893" s="17">
        <v>0.46769193933438902</v>
      </c>
      <c r="U893" s="17">
        <v>0.23316852112381201</v>
      </c>
      <c r="V893" s="17">
        <v>0.36974580661003498</v>
      </c>
      <c r="W893" s="17">
        <v>0.15242902633921601</v>
      </c>
      <c r="X893" s="17">
        <v>0.228755324510238</v>
      </c>
      <c r="Y893" s="17">
        <v>0.248209721680896</v>
      </c>
      <c r="Z893" s="17">
        <v>0.15412030953335501</v>
      </c>
      <c r="AA893" s="17">
        <v>0.34232651063828401</v>
      </c>
      <c r="AB893" s="17">
        <v>0.208844597041521</v>
      </c>
      <c r="AC893" s="17">
        <v>0.236291007755289</v>
      </c>
      <c r="AD893" s="17">
        <v>0.191706110083983</v>
      </c>
      <c r="AE893" s="17"/>
      <c r="AF893" s="17">
        <v>0.30141350606460698</v>
      </c>
      <c r="AG893" s="17">
        <v>0.17030112337027201</v>
      </c>
    </row>
    <row r="894" spans="2:33" x14ac:dyDescent="0.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row>
    <row r="895" spans="2:33" x14ac:dyDescent="0.5">
      <c r="B895" s="6" t="s">
        <v>364</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row>
    <row r="896" spans="2:33" x14ac:dyDescent="0.5">
      <c r="B896" s="24" t="s">
        <v>542</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row>
    <row r="897" spans="2:33" x14ac:dyDescent="0.5">
      <c r="B897" t="s">
        <v>356</v>
      </c>
      <c r="C897" s="17">
        <v>8.9556332429680696E-2</v>
      </c>
      <c r="D897" s="17">
        <v>7.6586061619011297E-2</v>
      </c>
      <c r="E897" s="17">
        <v>0.10590894057820401</v>
      </c>
      <c r="F897" s="17"/>
      <c r="G897" s="17">
        <v>0.15464683982744701</v>
      </c>
      <c r="H897" s="17">
        <v>0.10959396070470601</v>
      </c>
      <c r="I897" s="17">
        <v>8.3007322049907503E-2</v>
      </c>
      <c r="J897" s="17">
        <v>7.2370471735655598E-2</v>
      </c>
      <c r="K897" s="17">
        <v>9.0813698440798105E-2</v>
      </c>
      <c r="L897" s="17">
        <v>7.1326862319614895E-2</v>
      </c>
      <c r="M897" s="17"/>
      <c r="N897" s="17">
        <v>5.5936992838841099E-2</v>
      </c>
      <c r="O897" s="17">
        <v>6.3160535873061904E-2</v>
      </c>
      <c r="P897" s="17">
        <v>0.150971303049977</v>
      </c>
      <c r="Q897" s="17">
        <v>3.0463186141061499E-2</v>
      </c>
      <c r="R897" s="17">
        <v>0</v>
      </c>
      <c r="S897" s="17">
        <v>0</v>
      </c>
      <c r="T897" s="17">
        <v>0.109169695731423</v>
      </c>
      <c r="U897" s="17">
        <v>0.103001835978991</v>
      </c>
      <c r="V897" s="17">
        <v>2.53687852265824E-2</v>
      </c>
      <c r="W897" s="17">
        <v>0.16640718894025899</v>
      </c>
      <c r="X897" s="17">
        <v>6.3903820129771999E-2</v>
      </c>
      <c r="Y897" s="17">
        <v>0.100129368357085</v>
      </c>
      <c r="Z897" s="17">
        <v>0.165270011340758</v>
      </c>
      <c r="AA897" s="17">
        <v>0</v>
      </c>
      <c r="AB897" s="17">
        <v>7.4426538827869607E-2</v>
      </c>
      <c r="AC897" s="17">
        <v>0.118793401691746</v>
      </c>
      <c r="AD897" s="17">
        <v>7.7420825213496997E-2</v>
      </c>
      <c r="AE897" s="17"/>
      <c r="AF897" s="17">
        <v>0.107308161615491</v>
      </c>
      <c r="AG897" s="17">
        <v>7.2092301244533197E-2</v>
      </c>
    </row>
    <row r="898" spans="2:33" x14ac:dyDescent="0.5">
      <c r="B898" t="s">
        <v>357</v>
      </c>
      <c r="C898" s="17">
        <v>0.23044871015850599</v>
      </c>
      <c r="D898" s="17">
        <v>0.21871799091574101</v>
      </c>
      <c r="E898" s="17">
        <v>0.24307873346200301</v>
      </c>
      <c r="F898" s="17"/>
      <c r="G898" s="17">
        <v>0.33841162888280701</v>
      </c>
      <c r="H898" s="17">
        <v>0.32888330069800598</v>
      </c>
      <c r="I898" s="17">
        <v>0.255135498741759</v>
      </c>
      <c r="J898" s="17">
        <v>0.14882478587256301</v>
      </c>
      <c r="K898" s="17">
        <v>0.161238052239049</v>
      </c>
      <c r="L898" s="17">
        <v>0.234267005893702</v>
      </c>
      <c r="M898" s="17"/>
      <c r="N898" s="17">
        <v>0.21955887234301999</v>
      </c>
      <c r="O898" s="17">
        <v>0.18966194213245899</v>
      </c>
      <c r="P898" s="17">
        <v>0.14685872382558099</v>
      </c>
      <c r="Q898" s="17">
        <v>0.14581724925100001</v>
      </c>
      <c r="R898" s="17">
        <v>0.169946266774507</v>
      </c>
      <c r="S898" s="17">
        <v>0.349898334695043</v>
      </c>
      <c r="T898" s="17">
        <v>0.154910516639544</v>
      </c>
      <c r="U898" s="17">
        <v>0.21794730972165599</v>
      </c>
      <c r="V898" s="17">
        <v>0.18499722721358999</v>
      </c>
      <c r="W898" s="17">
        <v>0.246686453825333</v>
      </c>
      <c r="X898" s="17">
        <v>9.8755138992346003E-2</v>
      </c>
      <c r="Y898" s="17">
        <v>0.218935089481574</v>
      </c>
      <c r="Z898" s="17">
        <v>0.24602741358828001</v>
      </c>
      <c r="AA898" s="17">
        <v>0</v>
      </c>
      <c r="AB898" s="17">
        <v>0.31218798486714799</v>
      </c>
      <c r="AC898" s="17">
        <v>0.26764214932337299</v>
      </c>
      <c r="AD898" s="17">
        <v>0.37934129554776103</v>
      </c>
      <c r="AE898" s="17"/>
      <c r="AF898" s="17">
        <v>0.22955200518739799</v>
      </c>
      <c r="AG898" s="17">
        <v>0.231330877478584</v>
      </c>
    </row>
    <row r="899" spans="2:33" x14ac:dyDescent="0.5">
      <c r="B899" t="s">
        <v>358</v>
      </c>
      <c r="C899" s="17">
        <v>0.36510027911384602</v>
      </c>
      <c r="D899" s="17">
        <v>0.407054241539617</v>
      </c>
      <c r="E899" s="17">
        <v>0.312727764514038</v>
      </c>
      <c r="F899" s="17"/>
      <c r="G899" s="17">
        <v>0.22259518576839199</v>
      </c>
      <c r="H899" s="17">
        <v>0.35463474297099101</v>
      </c>
      <c r="I899" s="17">
        <v>0.37425377780894897</v>
      </c>
      <c r="J899" s="17">
        <v>0.358421233350802</v>
      </c>
      <c r="K899" s="17">
        <v>0.39249028706917</v>
      </c>
      <c r="L899" s="17">
        <v>0.428251210773688</v>
      </c>
      <c r="M899" s="17"/>
      <c r="N899" s="17">
        <v>0.40551401045186802</v>
      </c>
      <c r="O899" s="17">
        <v>0.22460625238617701</v>
      </c>
      <c r="P899" s="17">
        <v>0.402852567421709</v>
      </c>
      <c r="Q899" s="17">
        <v>0.58476021688268698</v>
      </c>
      <c r="R899" s="17">
        <v>0.67601282022570297</v>
      </c>
      <c r="S899" s="17">
        <v>0.21194362365038499</v>
      </c>
      <c r="T899" s="17">
        <v>0.56093642618056105</v>
      </c>
      <c r="U899" s="17">
        <v>0.38031748675004501</v>
      </c>
      <c r="V899" s="17">
        <v>0.31352746459491698</v>
      </c>
      <c r="W899" s="17">
        <v>0.25095353202401099</v>
      </c>
      <c r="X899" s="17">
        <v>0.60858571636764403</v>
      </c>
      <c r="Y899" s="17">
        <v>0.333005322415037</v>
      </c>
      <c r="Z899" s="17">
        <v>0.415840494760776</v>
      </c>
      <c r="AA899" s="17">
        <v>0.47673657107363898</v>
      </c>
      <c r="AB899" s="17">
        <v>0.25907813097114801</v>
      </c>
      <c r="AC899" s="17">
        <v>0.46085091262230199</v>
      </c>
      <c r="AD899" s="17">
        <v>0.21956298966187601</v>
      </c>
      <c r="AE899" s="17"/>
      <c r="AF899" s="17">
        <v>0.355703769892879</v>
      </c>
      <c r="AG899" s="17">
        <v>0.37434444929759603</v>
      </c>
    </row>
    <row r="900" spans="2:33" x14ac:dyDescent="0.5">
      <c r="B900" t="s">
        <v>359</v>
      </c>
      <c r="C900" s="17">
        <v>0.31489467829796702</v>
      </c>
      <c r="D900" s="17">
        <v>0.29764170592563</v>
      </c>
      <c r="E900" s="17">
        <v>0.33828456144575503</v>
      </c>
      <c r="F900" s="17"/>
      <c r="G900" s="17">
        <v>0.28434634552135402</v>
      </c>
      <c r="H900" s="17">
        <v>0.20688799562629601</v>
      </c>
      <c r="I900" s="17">
        <v>0.28760340139938401</v>
      </c>
      <c r="J900" s="17">
        <v>0.42038350904097899</v>
      </c>
      <c r="K900" s="17">
        <v>0.35545796225098403</v>
      </c>
      <c r="L900" s="17">
        <v>0.26615492101299498</v>
      </c>
      <c r="M900" s="17"/>
      <c r="N900" s="17">
        <v>0.318990124366271</v>
      </c>
      <c r="O900" s="17">
        <v>0.52257126960830202</v>
      </c>
      <c r="P900" s="17">
        <v>0.29931740570273302</v>
      </c>
      <c r="Q900" s="17">
        <v>0.23895934772525201</v>
      </c>
      <c r="R900" s="17">
        <v>0.15404091299979</v>
      </c>
      <c r="S900" s="17">
        <v>0.43815804165457301</v>
      </c>
      <c r="T900" s="17">
        <v>0.17498336144847099</v>
      </c>
      <c r="U900" s="17">
        <v>0.29873336754930802</v>
      </c>
      <c r="V900" s="17">
        <v>0.47610652296491102</v>
      </c>
      <c r="W900" s="17">
        <v>0.33595282521039799</v>
      </c>
      <c r="X900" s="17">
        <v>0.228755324510238</v>
      </c>
      <c r="Y900" s="17">
        <v>0.347930219746303</v>
      </c>
      <c r="Z900" s="17">
        <v>0.17286208031018599</v>
      </c>
      <c r="AA900" s="17">
        <v>0.52326342892636102</v>
      </c>
      <c r="AB900" s="17">
        <v>0.35430734533383401</v>
      </c>
      <c r="AC900" s="17">
        <v>0.15271353636257801</v>
      </c>
      <c r="AD900" s="17">
        <v>0.32367488957686602</v>
      </c>
      <c r="AE900" s="17"/>
      <c r="AF900" s="17">
        <v>0.30743606330423201</v>
      </c>
      <c r="AG900" s="17">
        <v>0.322232371979287</v>
      </c>
    </row>
    <row r="901" spans="2:33" x14ac:dyDescent="0.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row>
    <row r="902" spans="2:33" x14ac:dyDescent="0.5">
      <c r="B902" s="6" t="s">
        <v>365</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row>
    <row r="903" spans="2:33" x14ac:dyDescent="0.5">
      <c r="B903" s="24" t="s">
        <v>542</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row>
    <row r="904" spans="2:33" x14ac:dyDescent="0.5">
      <c r="B904" t="s">
        <v>356</v>
      </c>
      <c r="C904" s="17">
        <v>0.17769357940730901</v>
      </c>
      <c r="D904" s="17">
        <v>0.160246723031851</v>
      </c>
      <c r="E904" s="17">
        <v>0.19675885008875499</v>
      </c>
      <c r="F904" s="17"/>
      <c r="G904" s="17">
        <v>0.172401340125412</v>
      </c>
      <c r="H904" s="17">
        <v>0.16862327966042401</v>
      </c>
      <c r="I904" s="17">
        <v>0.189503462601157</v>
      </c>
      <c r="J904" s="17">
        <v>0.17473204702178799</v>
      </c>
      <c r="K904" s="17">
        <v>0.19117283784803199</v>
      </c>
      <c r="L904" s="17">
        <v>0.14688244773239001</v>
      </c>
      <c r="M904" s="17"/>
      <c r="N904" s="17">
        <v>0.18405640292071701</v>
      </c>
      <c r="O904" s="17">
        <v>0.22980502886600199</v>
      </c>
      <c r="P904" s="17">
        <v>0.16386515969090401</v>
      </c>
      <c r="Q904" s="17">
        <v>0.14167077140784701</v>
      </c>
      <c r="R904" s="17">
        <v>0</v>
      </c>
      <c r="S904" s="17">
        <v>0</v>
      </c>
      <c r="T904" s="17">
        <v>5.5824197526364201E-2</v>
      </c>
      <c r="U904" s="17">
        <v>0.139050287712081</v>
      </c>
      <c r="V904" s="17">
        <v>0.140282728375246</v>
      </c>
      <c r="W904" s="17">
        <v>0.26750322418177302</v>
      </c>
      <c r="X904" s="17">
        <v>0.162658959122118</v>
      </c>
      <c r="Y904" s="17">
        <v>0.208040851208627</v>
      </c>
      <c r="Z904" s="17">
        <v>0.281362349933446</v>
      </c>
      <c r="AA904" s="17">
        <v>0.190713574579985</v>
      </c>
      <c r="AB904" s="17">
        <v>0.177851776517812</v>
      </c>
      <c r="AC904" s="17">
        <v>0</v>
      </c>
      <c r="AD904" s="17">
        <v>0.18876009428514801</v>
      </c>
      <c r="AE904" s="17"/>
      <c r="AF904" s="17">
        <v>0.137709928446274</v>
      </c>
      <c r="AG904" s="17">
        <v>0.217029003378026</v>
      </c>
    </row>
    <row r="905" spans="2:33" x14ac:dyDescent="0.5">
      <c r="B905" t="s">
        <v>357</v>
      </c>
      <c r="C905" s="17">
        <v>0.20074673059522699</v>
      </c>
      <c r="D905" s="17">
        <v>0.19589617662841499</v>
      </c>
      <c r="E905" s="17">
        <v>0.20826141117838701</v>
      </c>
      <c r="F905" s="17"/>
      <c r="G905" s="17">
        <v>0.45365335397596801</v>
      </c>
      <c r="H905" s="17">
        <v>0.26932066101644903</v>
      </c>
      <c r="I905" s="17">
        <v>0.16359749031106999</v>
      </c>
      <c r="J905" s="17">
        <v>0.19037692976373899</v>
      </c>
      <c r="K905" s="17">
        <v>8.4873199140344593E-2</v>
      </c>
      <c r="L905" s="17">
        <v>0.244260411087031</v>
      </c>
      <c r="M905" s="17"/>
      <c r="N905" s="17">
        <v>0.19764304216057499</v>
      </c>
      <c r="O905" s="17">
        <v>0</v>
      </c>
      <c r="P905" s="17">
        <v>0.14685872382558099</v>
      </c>
      <c r="Q905" s="17">
        <v>0.25206540767503299</v>
      </c>
      <c r="R905" s="17">
        <v>0.169946266774507</v>
      </c>
      <c r="S905" s="17">
        <v>0</v>
      </c>
      <c r="T905" s="17">
        <v>0.147396325068085</v>
      </c>
      <c r="U905" s="17">
        <v>0.250708436529822</v>
      </c>
      <c r="V905" s="17">
        <v>0.254767807470069</v>
      </c>
      <c r="W905" s="17">
        <v>0.151896091331227</v>
      </c>
      <c r="X905" s="17">
        <v>0.45895910139852403</v>
      </c>
      <c r="Y905" s="17">
        <v>0.167029568970741</v>
      </c>
      <c r="Z905" s="17">
        <v>0.121340058658613</v>
      </c>
      <c r="AA905" s="17">
        <v>0</v>
      </c>
      <c r="AB905" s="17">
        <v>0.23254864450083201</v>
      </c>
      <c r="AC905" s="17">
        <v>0.377323564294476</v>
      </c>
      <c r="AD905" s="17">
        <v>0.123914743897132</v>
      </c>
      <c r="AE905" s="17"/>
      <c r="AF905" s="17">
        <v>0.23334337956036999</v>
      </c>
      <c r="AG905" s="17">
        <v>0.16867854831947501</v>
      </c>
    </row>
    <row r="906" spans="2:33" x14ac:dyDescent="0.5">
      <c r="B906" t="s">
        <v>358</v>
      </c>
      <c r="C906" s="17">
        <v>0.288293074681922</v>
      </c>
      <c r="D906" s="17">
        <v>0.306383640945674</v>
      </c>
      <c r="E906" s="17">
        <v>0.26398597494646098</v>
      </c>
      <c r="F906" s="17"/>
      <c r="G906" s="17">
        <v>0.15813835715556601</v>
      </c>
      <c r="H906" s="17">
        <v>0.27798791787803401</v>
      </c>
      <c r="I906" s="17">
        <v>0.32435220975333501</v>
      </c>
      <c r="J906" s="17">
        <v>0.25689028809634101</v>
      </c>
      <c r="K906" s="17">
        <v>0.37503420063002502</v>
      </c>
      <c r="L906" s="17">
        <v>0.21381292077127501</v>
      </c>
      <c r="M906" s="17"/>
      <c r="N906" s="17">
        <v>0.29938958334759802</v>
      </c>
      <c r="O906" s="17">
        <v>0.35370101280736999</v>
      </c>
      <c r="P906" s="17">
        <v>0.23898740773080501</v>
      </c>
      <c r="Q906" s="17">
        <v>0.36635213610419998</v>
      </c>
      <c r="R906" s="17">
        <v>0.67601282022570297</v>
      </c>
      <c r="S906" s="17">
        <v>0.53567381657036495</v>
      </c>
      <c r="T906" s="17">
        <v>0.37447019761844202</v>
      </c>
      <c r="U906" s="17">
        <v>0.31146237029179502</v>
      </c>
      <c r="V906" s="17">
        <v>0.26995065569230398</v>
      </c>
      <c r="W906" s="17">
        <v>0.27935061818876999</v>
      </c>
      <c r="X906" s="17">
        <v>0</v>
      </c>
      <c r="Y906" s="17">
        <v>0.244930822868063</v>
      </c>
      <c r="Z906" s="17">
        <v>0.37102334575016199</v>
      </c>
      <c r="AA906" s="17">
        <v>0</v>
      </c>
      <c r="AB906" s="17">
        <v>0.23254025718169599</v>
      </c>
      <c r="AC906" s="17">
        <v>0.233671891587657</v>
      </c>
      <c r="AD906" s="17">
        <v>0.43751732788492798</v>
      </c>
      <c r="AE906" s="17"/>
      <c r="AF906" s="17">
        <v>0.27870765417388199</v>
      </c>
      <c r="AG906" s="17">
        <v>0.29772309346606901</v>
      </c>
    </row>
    <row r="907" spans="2:33" x14ac:dyDescent="0.5">
      <c r="B907" t="s">
        <v>359</v>
      </c>
      <c r="C907" s="17">
        <v>0.33326661531554203</v>
      </c>
      <c r="D907" s="17">
        <v>0.33747345939405998</v>
      </c>
      <c r="E907" s="17">
        <v>0.330993763786396</v>
      </c>
      <c r="F907" s="17"/>
      <c r="G907" s="17">
        <v>0.21580694874305401</v>
      </c>
      <c r="H907" s="17">
        <v>0.28406814144509401</v>
      </c>
      <c r="I907" s="17">
        <v>0.32254683733443801</v>
      </c>
      <c r="J907" s="17">
        <v>0.37800073511813198</v>
      </c>
      <c r="K907" s="17">
        <v>0.348919762381598</v>
      </c>
      <c r="L907" s="17">
        <v>0.39504422040930398</v>
      </c>
      <c r="M907" s="17"/>
      <c r="N907" s="17">
        <v>0.31891097157110998</v>
      </c>
      <c r="O907" s="17">
        <v>0.416493958326628</v>
      </c>
      <c r="P907" s="17">
        <v>0.45028870875270999</v>
      </c>
      <c r="Q907" s="17">
        <v>0.23991168481292</v>
      </c>
      <c r="R907" s="17">
        <v>0.15404091299979</v>
      </c>
      <c r="S907" s="17">
        <v>0.464326183429635</v>
      </c>
      <c r="T907" s="17">
        <v>0.42230927978710903</v>
      </c>
      <c r="U907" s="17">
        <v>0.29877890546630198</v>
      </c>
      <c r="V907" s="17">
        <v>0.33499880846238</v>
      </c>
      <c r="W907" s="17">
        <v>0.30125006629822898</v>
      </c>
      <c r="X907" s="17">
        <v>0.378381939479358</v>
      </c>
      <c r="Y907" s="17">
        <v>0.37999875695257002</v>
      </c>
      <c r="Z907" s="17">
        <v>0.22627424565777801</v>
      </c>
      <c r="AA907" s="17">
        <v>0.80928642542001505</v>
      </c>
      <c r="AB907" s="17">
        <v>0.35705932179966099</v>
      </c>
      <c r="AC907" s="17">
        <v>0.389004544117867</v>
      </c>
      <c r="AD907" s="17">
        <v>0.24980783393279199</v>
      </c>
      <c r="AE907" s="17"/>
      <c r="AF907" s="17">
        <v>0.35023903781947402</v>
      </c>
      <c r="AG907" s="17">
        <v>0.31656935483643001</v>
      </c>
    </row>
    <row r="908" spans="2:33" x14ac:dyDescent="0.5">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row>
    <row r="909" spans="2:33" x14ac:dyDescent="0.5">
      <c r="B909" s="6" t="s">
        <v>366</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row>
    <row r="910" spans="2:33" x14ac:dyDescent="0.5">
      <c r="B910" s="24" t="s">
        <v>542</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row>
    <row r="911" spans="2:33" x14ac:dyDescent="0.5">
      <c r="B911" t="s">
        <v>356</v>
      </c>
      <c r="C911" s="17">
        <v>0.15987199534695301</v>
      </c>
      <c r="D911" s="17">
        <v>0.13871991622159399</v>
      </c>
      <c r="E911" s="17">
        <v>0.18324560435419701</v>
      </c>
      <c r="F911" s="17"/>
      <c r="G911" s="17">
        <v>0.16438084270779399</v>
      </c>
      <c r="H911" s="17">
        <v>0.182288010756854</v>
      </c>
      <c r="I911" s="17">
        <v>0.13789343230663501</v>
      </c>
      <c r="J911" s="17">
        <v>0.123257933217938</v>
      </c>
      <c r="K911" s="17">
        <v>0.156239380628135</v>
      </c>
      <c r="L911" s="17">
        <v>0.309258571892781</v>
      </c>
      <c r="M911" s="17"/>
      <c r="N911" s="17">
        <v>0.110090538672032</v>
      </c>
      <c r="O911" s="17">
        <v>0.172011535829805</v>
      </c>
      <c r="P911" s="17">
        <v>0</v>
      </c>
      <c r="Q911" s="17">
        <v>0.14385164407532799</v>
      </c>
      <c r="R911" s="17">
        <v>0</v>
      </c>
      <c r="S911" s="17">
        <v>0</v>
      </c>
      <c r="T911" s="17">
        <v>0.14987502438938999</v>
      </c>
      <c r="U911" s="17">
        <v>0.14395386171392699</v>
      </c>
      <c r="V911" s="17">
        <v>4.6250978829951002E-2</v>
      </c>
      <c r="W911" s="17">
        <v>0.334393257958017</v>
      </c>
      <c r="X911" s="17">
        <v>0.26766404950449102</v>
      </c>
      <c r="Y911" s="17">
        <v>0.18505728149762399</v>
      </c>
      <c r="Z911" s="17">
        <v>0.26278524309951001</v>
      </c>
      <c r="AA911" s="17">
        <v>0.190713574579985</v>
      </c>
      <c r="AB911" s="17">
        <v>0.136799867470979</v>
      </c>
      <c r="AC911" s="17">
        <v>0</v>
      </c>
      <c r="AD911" s="17">
        <v>0.12374632408880699</v>
      </c>
      <c r="AE911" s="17"/>
      <c r="AF911" s="17">
        <v>0.157167266762688</v>
      </c>
      <c r="AG911" s="17">
        <v>0.16253287405689101</v>
      </c>
    </row>
    <row r="912" spans="2:33" x14ac:dyDescent="0.5">
      <c r="B912" t="s">
        <v>357</v>
      </c>
      <c r="C912" s="17">
        <v>0.247370165681851</v>
      </c>
      <c r="D912" s="17">
        <v>0.23947161039203099</v>
      </c>
      <c r="E912" s="17">
        <v>0.25894167173596999</v>
      </c>
      <c r="F912" s="17"/>
      <c r="G912" s="17">
        <v>0.44561686008572798</v>
      </c>
      <c r="H912" s="17">
        <v>0.35491589036551502</v>
      </c>
      <c r="I912" s="17">
        <v>0.27215278514339902</v>
      </c>
      <c r="J912" s="17">
        <v>0.20046423430742299</v>
      </c>
      <c r="K912" s="17">
        <v>0.10992716032605999</v>
      </c>
      <c r="L912" s="17">
        <v>0.18142445686481901</v>
      </c>
      <c r="M912" s="17"/>
      <c r="N912" s="17">
        <v>0.229715403548057</v>
      </c>
      <c r="O912" s="17">
        <v>0</v>
      </c>
      <c r="P912" s="17">
        <v>0.310723883516485</v>
      </c>
      <c r="Q912" s="17">
        <v>0.16572984846604499</v>
      </c>
      <c r="R912" s="17">
        <v>0.169946266774507</v>
      </c>
      <c r="S912" s="17">
        <v>0.25238255977925</v>
      </c>
      <c r="T912" s="17">
        <v>5.3345498205059301E-2</v>
      </c>
      <c r="U912" s="17">
        <v>0.26355673526951501</v>
      </c>
      <c r="V912" s="17">
        <v>0.20299038829338001</v>
      </c>
      <c r="W912" s="17">
        <v>0.16143941079983101</v>
      </c>
      <c r="X912" s="17">
        <v>0.18413185507521301</v>
      </c>
      <c r="Y912" s="17">
        <v>0.193828488393158</v>
      </c>
      <c r="Z912" s="17">
        <v>0.249612395045785</v>
      </c>
      <c r="AA912" s="17">
        <v>0.47673657107363898</v>
      </c>
      <c r="AB912" s="17">
        <v>0.37694987170709499</v>
      </c>
      <c r="AC912" s="17">
        <v>0.345972422726391</v>
      </c>
      <c r="AD912" s="17">
        <v>0.32837648583957801</v>
      </c>
      <c r="AE912" s="17"/>
      <c r="AF912" s="17">
        <v>0.25259174947503799</v>
      </c>
      <c r="AG912" s="17">
        <v>0.24223323577758099</v>
      </c>
    </row>
    <row r="913" spans="2:33" x14ac:dyDescent="0.5">
      <c r="B913" t="s">
        <v>358</v>
      </c>
      <c r="C913" s="17">
        <v>0.306336938591805</v>
      </c>
      <c r="D913" s="17">
        <v>0.325820053615125</v>
      </c>
      <c r="E913" s="17">
        <v>0.28050553609680001</v>
      </c>
      <c r="F913" s="17"/>
      <c r="G913" s="17">
        <v>0.32262199074296299</v>
      </c>
      <c r="H913" s="17">
        <v>0.27026245262652798</v>
      </c>
      <c r="I913" s="17">
        <v>0.32254344806685498</v>
      </c>
      <c r="J913" s="17">
        <v>0.34216592609468799</v>
      </c>
      <c r="K913" s="17">
        <v>0.32592745921418598</v>
      </c>
      <c r="L913" s="17">
        <v>0.16867942835591401</v>
      </c>
      <c r="M913" s="17"/>
      <c r="N913" s="17">
        <v>0.28260884103594502</v>
      </c>
      <c r="O913" s="17">
        <v>0.31484648718819003</v>
      </c>
      <c r="P913" s="17">
        <v>0.23898740773080501</v>
      </c>
      <c r="Q913" s="17">
        <v>0.47591345510295302</v>
      </c>
      <c r="R913" s="17">
        <v>0.67601282022570297</v>
      </c>
      <c r="S913" s="17">
        <v>0.74761744022075005</v>
      </c>
      <c r="T913" s="17">
        <v>0.172977310569746</v>
      </c>
      <c r="U913" s="17">
        <v>0.29572044940139702</v>
      </c>
      <c r="V913" s="17">
        <v>0.396921259711569</v>
      </c>
      <c r="W913" s="17">
        <v>0.33006736163676997</v>
      </c>
      <c r="X913" s="17">
        <v>0.21732752173209899</v>
      </c>
      <c r="Y913" s="17">
        <v>0.278826796627417</v>
      </c>
      <c r="Z913" s="17">
        <v>0.29838900826187698</v>
      </c>
      <c r="AA913" s="17">
        <v>0</v>
      </c>
      <c r="AB913" s="17">
        <v>0.26662846272443802</v>
      </c>
      <c r="AC913" s="17">
        <v>0.41773656951832</v>
      </c>
      <c r="AD913" s="17">
        <v>0.315030703691557</v>
      </c>
      <c r="AE913" s="17"/>
      <c r="AF913" s="17">
        <v>0.26918801247566598</v>
      </c>
      <c r="AG913" s="17">
        <v>0.342883595130479</v>
      </c>
    </row>
    <row r="914" spans="2:33" x14ac:dyDescent="0.5">
      <c r="B914" t="s">
        <v>359</v>
      </c>
      <c r="C914" s="17">
        <v>0.28642090037939</v>
      </c>
      <c r="D914" s="17">
        <v>0.29598841977125001</v>
      </c>
      <c r="E914" s="17">
        <v>0.27730718781303398</v>
      </c>
      <c r="F914" s="17"/>
      <c r="G914" s="17">
        <v>6.7380306463515102E-2</v>
      </c>
      <c r="H914" s="17">
        <v>0.192533646251103</v>
      </c>
      <c r="I914" s="17">
        <v>0.26741033448311102</v>
      </c>
      <c r="J914" s="17">
        <v>0.33411190637995097</v>
      </c>
      <c r="K914" s="17">
        <v>0.40790599983161802</v>
      </c>
      <c r="L914" s="17">
        <v>0.34063754288648601</v>
      </c>
      <c r="M914" s="17"/>
      <c r="N914" s="17">
        <v>0.377585216743966</v>
      </c>
      <c r="O914" s="17">
        <v>0.51314197698200403</v>
      </c>
      <c r="P914" s="17">
        <v>0.45028870875270999</v>
      </c>
      <c r="Q914" s="17">
        <v>0.21450505235567399</v>
      </c>
      <c r="R914" s="17">
        <v>0.15404091299979</v>
      </c>
      <c r="S914" s="17">
        <v>0</v>
      </c>
      <c r="T914" s="17">
        <v>0.62380216683580503</v>
      </c>
      <c r="U914" s="17">
        <v>0.29676895361516098</v>
      </c>
      <c r="V914" s="17">
        <v>0.353837373165099</v>
      </c>
      <c r="W914" s="17">
        <v>0.17409996960538199</v>
      </c>
      <c r="X914" s="17">
        <v>0.33087657368819701</v>
      </c>
      <c r="Y914" s="17">
        <v>0.34228743348180102</v>
      </c>
      <c r="Z914" s="17">
        <v>0.18921335359282701</v>
      </c>
      <c r="AA914" s="17">
        <v>0.33254985434637702</v>
      </c>
      <c r="AB914" s="17">
        <v>0.219621798097489</v>
      </c>
      <c r="AC914" s="17">
        <v>0.236291007755289</v>
      </c>
      <c r="AD914" s="17">
        <v>0.232846486380058</v>
      </c>
      <c r="AE914" s="17"/>
      <c r="AF914" s="17">
        <v>0.32105297128660798</v>
      </c>
      <c r="AG914" s="17">
        <v>0.25235029503504902</v>
      </c>
    </row>
    <row r="915" spans="2:33" x14ac:dyDescent="0.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row>
    <row r="916" spans="2:33" x14ac:dyDescent="0.5">
      <c r="B916" s="6" t="s">
        <v>370</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row>
    <row r="917" spans="2:33" x14ac:dyDescent="0.5">
      <c r="B917" s="24" t="s">
        <v>542</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row>
    <row r="918" spans="2:33" x14ac:dyDescent="0.5">
      <c r="B918" t="s">
        <v>367</v>
      </c>
      <c r="C918" s="17">
        <v>0.79681624713886301</v>
      </c>
      <c r="D918" s="17">
        <v>0.80829630866403401</v>
      </c>
      <c r="E918" s="17">
        <v>0.78626151395794097</v>
      </c>
      <c r="F918" s="17"/>
      <c r="G918" s="17">
        <v>0.78924978857383898</v>
      </c>
      <c r="H918" s="17">
        <v>0.84489753062420703</v>
      </c>
      <c r="I918" s="17">
        <v>0.801877489483804</v>
      </c>
      <c r="J918" s="17">
        <v>0.77561652933039604</v>
      </c>
      <c r="K918" s="17">
        <v>0.79782519775583505</v>
      </c>
      <c r="L918" s="17">
        <v>0.72993553727215599</v>
      </c>
      <c r="M918" s="17"/>
      <c r="N918" s="17">
        <v>0.75788499614219795</v>
      </c>
      <c r="O918" s="17">
        <v>0.67527588311001197</v>
      </c>
      <c r="P918" s="17">
        <v>0.76101259226919504</v>
      </c>
      <c r="Q918" s="17">
        <v>0.94988417520253099</v>
      </c>
      <c r="R918" s="17">
        <v>0.80322457643684497</v>
      </c>
      <c r="S918" s="17">
        <v>1</v>
      </c>
      <c r="T918" s="17">
        <v>0.77670663259662398</v>
      </c>
      <c r="U918" s="17">
        <v>0.69558944197348604</v>
      </c>
      <c r="V918" s="17">
        <v>0.836647387811711</v>
      </c>
      <c r="W918" s="17">
        <v>0.89205230751950404</v>
      </c>
      <c r="X918" s="17">
        <v>0.94138354154098802</v>
      </c>
      <c r="Y918" s="17">
        <v>0.701274720102259</v>
      </c>
      <c r="Z918" s="17">
        <v>0.87942716868500903</v>
      </c>
      <c r="AA918" s="17">
        <v>0.79208354979706996</v>
      </c>
      <c r="AB918" s="17">
        <v>0.85234092884247104</v>
      </c>
      <c r="AC918" s="17">
        <v>0.85115125236837297</v>
      </c>
      <c r="AD918" s="17">
        <v>0.81339530781092595</v>
      </c>
      <c r="AE918" s="17"/>
      <c r="AF918" s="17">
        <v>0.748772058982763</v>
      </c>
      <c r="AG918" s="17">
        <v>0.84408152844823403</v>
      </c>
    </row>
    <row r="919" spans="2:33" x14ac:dyDescent="0.5">
      <c r="B919" t="s">
        <v>368</v>
      </c>
      <c r="C919" s="17">
        <v>8.4902295510678905E-2</v>
      </c>
      <c r="D919" s="17">
        <v>6.9390494166291103E-2</v>
      </c>
      <c r="E919" s="17">
        <v>0.104273462346769</v>
      </c>
      <c r="F919" s="17"/>
      <c r="G919" s="17">
        <v>6.6770048297082898E-2</v>
      </c>
      <c r="H919" s="17">
        <v>5.2787182974304903E-2</v>
      </c>
      <c r="I919" s="17">
        <v>0.107403235939388</v>
      </c>
      <c r="J919" s="17">
        <v>0.102859825336814</v>
      </c>
      <c r="K919" s="17">
        <v>4.4157487706798303E-2</v>
      </c>
      <c r="L919" s="17">
        <v>0.12358307417660799</v>
      </c>
      <c r="M919" s="17"/>
      <c r="N919" s="17">
        <v>9.3970718780322704E-2</v>
      </c>
      <c r="O919" s="17">
        <v>6.5934224548131096E-2</v>
      </c>
      <c r="P919" s="17">
        <v>0</v>
      </c>
      <c r="Q919" s="17">
        <v>5.0115824797468699E-2</v>
      </c>
      <c r="R919" s="17">
        <v>0</v>
      </c>
      <c r="S919" s="17">
        <v>0</v>
      </c>
      <c r="T919" s="17">
        <v>5.8299474145588802E-2</v>
      </c>
      <c r="U919" s="17">
        <v>9.8472860245972904E-2</v>
      </c>
      <c r="V919" s="17">
        <v>5.5268280209593797E-2</v>
      </c>
      <c r="W919" s="17">
        <v>7.1057147533364201E-2</v>
      </c>
      <c r="X919" s="17">
        <v>5.8616458459011797E-2</v>
      </c>
      <c r="Y919" s="17">
        <v>0.12192105781757299</v>
      </c>
      <c r="Z919" s="17">
        <v>7.0832975115015698E-2</v>
      </c>
      <c r="AA919" s="17">
        <v>0.20791645020293001</v>
      </c>
      <c r="AB919" s="17">
        <v>9.3780985918244006E-2</v>
      </c>
      <c r="AC919" s="17">
        <v>0</v>
      </c>
      <c r="AD919" s="17">
        <v>5.9002038973525198E-2</v>
      </c>
      <c r="AE919" s="17"/>
      <c r="AF919" s="17">
        <v>8.1521185424403897E-2</v>
      </c>
      <c r="AG919" s="17">
        <v>8.8228590022025502E-2</v>
      </c>
    </row>
    <row r="920" spans="2:33" x14ac:dyDescent="0.5">
      <c r="B920" t="s">
        <v>369</v>
      </c>
      <c r="C920" s="17">
        <v>0.118281457350458</v>
      </c>
      <c r="D920" s="17">
        <v>0.12231319716967499</v>
      </c>
      <c r="E920" s="17">
        <v>0.109465023695289</v>
      </c>
      <c r="F920" s="17"/>
      <c r="G920" s="17">
        <v>0.14398016312907799</v>
      </c>
      <c r="H920" s="17">
        <v>0.102315286401488</v>
      </c>
      <c r="I920" s="17">
        <v>9.0719274576808201E-2</v>
      </c>
      <c r="J920" s="17">
        <v>0.12152364533279</v>
      </c>
      <c r="K920" s="17">
        <v>0.158017314537367</v>
      </c>
      <c r="L920" s="17">
        <v>0.14648138855123599</v>
      </c>
      <c r="M920" s="17"/>
      <c r="N920" s="17">
        <v>0.14814428507748001</v>
      </c>
      <c r="O920" s="17">
        <v>0.25878989234185701</v>
      </c>
      <c r="P920" s="17">
        <v>0.23898740773080501</v>
      </c>
      <c r="Q920" s="17">
        <v>0</v>
      </c>
      <c r="R920" s="17">
        <v>0.196775423563155</v>
      </c>
      <c r="S920" s="17">
        <v>0</v>
      </c>
      <c r="T920" s="17">
        <v>0.16499389325778799</v>
      </c>
      <c r="U920" s="17">
        <v>0.205937697780541</v>
      </c>
      <c r="V920" s="17">
        <v>0.10808433197869501</v>
      </c>
      <c r="W920" s="17">
        <v>3.6890544947132002E-2</v>
      </c>
      <c r="X920" s="17">
        <v>0</v>
      </c>
      <c r="Y920" s="17">
        <v>0.17680422208016799</v>
      </c>
      <c r="Z920" s="17">
        <v>4.9739856199975299E-2</v>
      </c>
      <c r="AA920" s="17">
        <v>0</v>
      </c>
      <c r="AB920" s="17">
        <v>5.3878085239284598E-2</v>
      </c>
      <c r="AC920" s="17">
        <v>0.148848747631627</v>
      </c>
      <c r="AD920" s="17">
        <v>0.12760265321554901</v>
      </c>
      <c r="AE920" s="17"/>
      <c r="AF920" s="17">
        <v>0.16970675559283299</v>
      </c>
      <c r="AG920" s="17">
        <v>6.7689881529740495E-2</v>
      </c>
    </row>
    <row r="921" spans="2:33" x14ac:dyDescent="0.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row>
    <row r="922" spans="2:33" x14ac:dyDescent="0.5">
      <c r="B922" s="6" t="s">
        <v>373</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row>
    <row r="923" spans="2:33" x14ac:dyDescent="0.5">
      <c r="B923" s="24" t="s">
        <v>544</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row>
    <row r="924" spans="2:33" x14ac:dyDescent="0.5">
      <c r="B924" t="s">
        <v>371</v>
      </c>
      <c r="C924" s="17">
        <v>0.78329827782979899</v>
      </c>
      <c r="D924" s="17">
        <v>0.84862062707362595</v>
      </c>
      <c r="E924" s="17">
        <v>0.73097749790275401</v>
      </c>
      <c r="F924" s="17"/>
      <c r="G924" s="17">
        <v>0.39404799827964698</v>
      </c>
      <c r="H924" s="17">
        <v>0.83907470070180801</v>
      </c>
      <c r="I924" s="17">
        <v>0.83487658430502298</v>
      </c>
      <c r="J924" s="17">
        <v>0.70286528353859201</v>
      </c>
      <c r="K924" s="17">
        <v>0.791565875311672</v>
      </c>
      <c r="L924" s="17">
        <v>1</v>
      </c>
      <c r="M924" s="17"/>
      <c r="N924" s="17">
        <v>0.45565252000872403</v>
      </c>
      <c r="O924" s="17">
        <v>1</v>
      </c>
      <c r="P924" s="17">
        <v>1</v>
      </c>
      <c r="Q924" s="17">
        <v>0.57911475978270299</v>
      </c>
      <c r="R924" s="17">
        <v>0</v>
      </c>
      <c r="S924" s="17" t="s">
        <v>292</v>
      </c>
      <c r="T924" s="17">
        <v>0.50000766413736297</v>
      </c>
      <c r="U924" s="17">
        <v>0.90226598561621796</v>
      </c>
      <c r="V924" s="17">
        <v>0.66030691853192602</v>
      </c>
      <c r="W924" s="17">
        <v>1</v>
      </c>
      <c r="X924" s="17">
        <v>1</v>
      </c>
      <c r="Y924" s="17">
        <v>0.80266415001134195</v>
      </c>
      <c r="Z924" s="17">
        <v>0.78836134976138605</v>
      </c>
      <c r="AA924" s="17">
        <v>1</v>
      </c>
      <c r="AB924" s="17">
        <v>0.78834514319711202</v>
      </c>
      <c r="AC924" s="17">
        <v>1</v>
      </c>
      <c r="AD924" s="17">
        <v>0.41399453237751399</v>
      </c>
      <c r="AE924" s="17"/>
      <c r="AF924" s="17">
        <v>0.85984069237495797</v>
      </c>
      <c r="AG924" s="17">
        <v>0.66196668021729399</v>
      </c>
    </row>
    <row r="925" spans="2:33" x14ac:dyDescent="0.5">
      <c r="B925" t="s">
        <v>372</v>
      </c>
      <c r="C925" s="17">
        <v>0.12022942812937</v>
      </c>
      <c r="D925" s="17">
        <v>8.0272764337027402E-2</v>
      </c>
      <c r="E925" s="17">
        <v>0.14294405902517199</v>
      </c>
      <c r="F925" s="17"/>
      <c r="G925" s="17">
        <v>0.60595200172035302</v>
      </c>
      <c r="H925" s="17">
        <v>7.7631019856547107E-2</v>
      </c>
      <c r="I925" s="17">
        <v>2.4811055980200999E-2</v>
      </c>
      <c r="J925" s="17">
        <v>0.19495016050299199</v>
      </c>
      <c r="K925" s="17">
        <v>8.5401246989998805E-2</v>
      </c>
      <c r="L925" s="17">
        <v>0</v>
      </c>
      <c r="M925" s="17"/>
      <c r="N925" s="17">
        <v>8.3250978679796805E-2</v>
      </c>
      <c r="O925" s="17">
        <v>0</v>
      </c>
      <c r="P925" s="17">
        <v>0</v>
      </c>
      <c r="Q925" s="17">
        <v>0.42088524021729701</v>
      </c>
      <c r="R925" s="17">
        <v>1</v>
      </c>
      <c r="S925" s="17" t="s">
        <v>292</v>
      </c>
      <c r="T925" s="17">
        <v>0.49999233586263703</v>
      </c>
      <c r="U925" s="17">
        <v>6.80324272329631E-2</v>
      </c>
      <c r="V925" s="17">
        <v>0.162516814588029</v>
      </c>
      <c r="W925" s="17">
        <v>0</v>
      </c>
      <c r="X925" s="17">
        <v>0</v>
      </c>
      <c r="Y925" s="17">
        <v>8.2147609145978503E-2</v>
      </c>
      <c r="Z925" s="17">
        <v>0</v>
      </c>
      <c r="AA925" s="17">
        <v>0</v>
      </c>
      <c r="AB925" s="17">
        <v>0.15273412851405099</v>
      </c>
      <c r="AC925" s="17">
        <v>0</v>
      </c>
      <c r="AD925" s="17">
        <v>0.58600546762248595</v>
      </c>
      <c r="AE925" s="17"/>
      <c r="AF925" s="17">
        <v>9.6566495374312805E-2</v>
      </c>
      <c r="AG925" s="17">
        <v>0.15773884630528101</v>
      </c>
    </row>
    <row r="926" spans="2:33" x14ac:dyDescent="0.5">
      <c r="B926" t="s">
        <v>77</v>
      </c>
      <c r="C926" s="17">
        <v>9.6472294040831102E-2</v>
      </c>
      <c r="D926" s="17">
        <v>7.1106608589346199E-2</v>
      </c>
      <c r="E926" s="17">
        <v>0.126078443072073</v>
      </c>
      <c r="F926" s="17"/>
      <c r="G926" s="17">
        <v>0</v>
      </c>
      <c r="H926" s="17">
        <v>8.3294279441644595E-2</v>
      </c>
      <c r="I926" s="17">
        <v>0.14031235971477601</v>
      </c>
      <c r="J926" s="17">
        <v>0.102184555958416</v>
      </c>
      <c r="K926" s="17">
        <v>0.123032877698329</v>
      </c>
      <c r="L926" s="17">
        <v>0</v>
      </c>
      <c r="M926" s="17"/>
      <c r="N926" s="17">
        <v>0.461096501311479</v>
      </c>
      <c r="O926" s="17">
        <v>0</v>
      </c>
      <c r="P926" s="17">
        <v>0</v>
      </c>
      <c r="Q926" s="17">
        <v>0</v>
      </c>
      <c r="R926" s="17">
        <v>0</v>
      </c>
      <c r="S926" s="17" t="s">
        <v>292</v>
      </c>
      <c r="T926" s="17">
        <v>0</v>
      </c>
      <c r="U926" s="17">
        <v>2.97015871508193E-2</v>
      </c>
      <c r="V926" s="17">
        <v>0.17717626688004501</v>
      </c>
      <c r="W926" s="17">
        <v>0</v>
      </c>
      <c r="X926" s="17">
        <v>0</v>
      </c>
      <c r="Y926" s="17">
        <v>0.11518824084267899</v>
      </c>
      <c r="Z926" s="17">
        <v>0.211638650238614</v>
      </c>
      <c r="AA926" s="17">
        <v>0</v>
      </c>
      <c r="AB926" s="17">
        <v>5.89207282888373E-2</v>
      </c>
      <c r="AC926" s="17">
        <v>0</v>
      </c>
      <c r="AD926" s="17">
        <v>0</v>
      </c>
      <c r="AE926" s="17"/>
      <c r="AF926" s="17">
        <v>4.3592812250728599E-2</v>
      </c>
      <c r="AG926" s="17">
        <v>0.180294473477426</v>
      </c>
    </row>
    <row r="927" spans="2:33" x14ac:dyDescent="0.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row>
    <row r="928" spans="2:33" x14ac:dyDescent="0.5">
      <c r="B928" s="6" t="s">
        <v>377</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row>
    <row r="929" spans="2:33" x14ac:dyDescent="0.5">
      <c r="B929" s="24" t="s">
        <v>545</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row>
    <row r="930" spans="2:33" x14ac:dyDescent="0.5">
      <c r="B930" t="s">
        <v>374</v>
      </c>
      <c r="C930" s="17">
        <v>3.4674291725093197E-2</v>
      </c>
      <c r="D930" s="17">
        <v>6.1637331058755303E-2</v>
      </c>
      <c r="E930" s="17">
        <v>0</v>
      </c>
      <c r="F930" s="17"/>
      <c r="G930" s="17">
        <v>0.147489185947134</v>
      </c>
      <c r="H930" s="17">
        <v>0</v>
      </c>
      <c r="I930" s="17">
        <v>5.4185052981144198E-2</v>
      </c>
      <c r="J930" s="17">
        <v>0</v>
      </c>
      <c r="K930" s="17">
        <v>7.0338549669636E-2</v>
      </c>
      <c r="L930" s="17">
        <v>0</v>
      </c>
      <c r="M930" s="17"/>
      <c r="N930" s="17">
        <v>0.136058647241661</v>
      </c>
      <c r="O930" s="17">
        <v>0</v>
      </c>
      <c r="P930" s="17">
        <v>0</v>
      </c>
      <c r="Q930" s="17" t="s">
        <v>292</v>
      </c>
      <c r="R930" s="17">
        <v>0</v>
      </c>
      <c r="S930" s="17" t="s">
        <v>292</v>
      </c>
      <c r="T930" s="17">
        <v>0</v>
      </c>
      <c r="U930" s="17">
        <v>3.1908219954499203E-2</v>
      </c>
      <c r="V930" s="17">
        <v>0</v>
      </c>
      <c r="W930" s="17">
        <v>0</v>
      </c>
      <c r="X930" s="17" t="s">
        <v>292</v>
      </c>
      <c r="Y930" s="17">
        <v>0</v>
      </c>
      <c r="Z930" s="17">
        <v>0</v>
      </c>
      <c r="AA930" s="17" t="s">
        <v>292</v>
      </c>
      <c r="AB930" s="17">
        <v>0.19336766470715899</v>
      </c>
      <c r="AC930" s="17">
        <v>0</v>
      </c>
      <c r="AD930" s="17">
        <v>0</v>
      </c>
      <c r="AE930" s="17"/>
      <c r="AF930" s="17">
        <v>4.87325278648904E-2</v>
      </c>
      <c r="AG930" s="17">
        <v>0</v>
      </c>
    </row>
    <row r="931" spans="2:33" x14ac:dyDescent="0.5">
      <c r="B931" t="s">
        <v>375</v>
      </c>
      <c r="C931" s="17">
        <v>9.8664625539862896E-2</v>
      </c>
      <c r="D931" s="17">
        <v>7.6800970220793602E-2</v>
      </c>
      <c r="E931" s="17">
        <v>0.13252079703667999</v>
      </c>
      <c r="F931" s="17"/>
      <c r="G931" s="17">
        <v>0.15450628651744899</v>
      </c>
      <c r="H931" s="17">
        <v>0.118994059440169</v>
      </c>
      <c r="I931" s="17">
        <v>0</v>
      </c>
      <c r="J931" s="17">
        <v>0.17453988527391201</v>
      </c>
      <c r="K931" s="17">
        <v>5.1340021691029303E-2</v>
      </c>
      <c r="L931" s="17">
        <v>0.121230164829618</v>
      </c>
      <c r="M931" s="17"/>
      <c r="N931" s="17">
        <v>0.119259831078094</v>
      </c>
      <c r="O931" s="17">
        <v>0</v>
      </c>
      <c r="P931" s="17">
        <v>0</v>
      </c>
      <c r="Q931" s="17" t="s">
        <v>292</v>
      </c>
      <c r="R931" s="17">
        <v>0</v>
      </c>
      <c r="S931" s="17" t="s">
        <v>292</v>
      </c>
      <c r="T931" s="17">
        <v>0</v>
      </c>
      <c r="U931" s="17">
        <v>4.2057012370956798E-2</v>
      </c>
      <c r="V931" s="17">
        <v>0.497512819435174</v>
      </c>
      <c r="W931" s="17">
        <v>0</v>
      </c>
      <c r="X931" s="17" t="s">
        <v>292</v>
      </c>
      <c r="Y931" s="17">
        <v>0.110276167013965</v>
      </c>
      <c r="Z931" s="17">
        <v>0</v>
      </c>
      <c r="AA931" s="17" t="s">
        <v>292</v>
      </c>
      <c r="AB931" s="17">
        <v>0.13388968086971101</v>
      </c>
      <c r="AC931" s="17">
        <v>0</v>
      </c>
      <c r="AD931" s="17">
        <v>0.37456098295123003</v>
      </c>
      <c r="AE931" s="17"/>
      <c r="AF931" s="17">
        <v>9.04674270417056E-2</v>
      </c>
      <c r="AG931" s="17">
        <v>0.118882812887632</v>
      </c>
    </row>
    <row r="932" spans="2:33" x14ac:dyDescent="0.5">
      <c r="B932" t="s">
        <v>376</v>
      </c>
      <c r="C932" s="17">
        <v>0.82911595682112305</v>
      </c>
      <c r="D932" s="17">
        <v>0.84127577690796096</v>
      </c>
      <c r="E932" s="17">
        <v>0.80503428008754296</v>
      </c>
      <c r="F932" s="17"/>
      <c r="G932" s="17">
        <v>0.69800452753541697</v>
      </c>
      <c r="H932" s="17">
        <v>0.81400312728220403</v>
      </c>
      <c r="I932" s="17">
        <v>0.94581494701885604</v>
      </c>
      <c r="J932" s="17">
        <v>0.82546011472608805</v>
      </c>
      <c r="K932" s="17">
        <v>0.87832142863933504</v>
      </c>
      <c r="L932" s="17">
        <v>0.59764603765068303</v>
      </c>
      <c r="M932" s="17"/>
      <c r="N932" s="17">
        <v>0.74468152168024504</v>
      </c>
      <c r="O932" s="17">
        <v>1</v>
      </c>
      <c r="P932" s="17">
        <v>1</v>
      </c>
      <c r="Q932" s="17" t="s">
        <v>292</v>
      </c>
      <c r="R932" s="17">
        <v>1</v>
      </c>
      <c r="S932" s="17" t="s">
        <v>292</v>
      </c>
      <c r="T932" s="17">
        <v>1</v>
      </c>
      <c r="U932" s="17">
        <v>0.88755153414927601</v>
      </c>
      <c r="V932" s="17">
        <v>0.502487180564826</v>
      </c>
      <c r="W932" s="17">
        <v>1</v>
      </c>
      <c r="X932" s="17" t="s">
        <v>292</v>
      </c>
      <c r="Y932" s="17">
        <v>0.78755464625444904</v>
      </c>
      <c r="Z932" s="17">
        <v>1</v>
      </c>
      <c r="AA932" s="17" t="s">
        <v>292</v>
      </c>
      <c r="AB932" s="17">
        <v>0.67274265442312997</v>
      </c>
      <c r="AC932" s="17">
        <v>1</v>
      </c>
      <c r="AD932" s="17">
        <v>0.62543901704877003</v>
      </c>
      <c r="AE932" s="17"/>
      <c r="AF932" s="17">
        <v>0.844761319324279</v>
      </c>
      <c r="AG932" s="17">
        <v>0.79052705717648497</v>
      </c>
    </row>
    <row r="933" spans="2:33" x14ac:dyDescent="0.5">
      <c r="B933" t="s">
        <v>231</v>
      </c>
      <c r="C933" s="17">
        <v>3.7545125913921E-2</v>
      </c>
      <c r="D933" s="17">
        <v>2.0285921812490001E-2</v>
      </c>
      <c r="E933" s="17">
        <v>6.2444922875776597E-2</v>
      </c>
      <c r="F933" s="17"/>
      <c r="G933" s="17">
        <v>0</v>
      </c>
      <c r="H933" s="17">
        <v>6.7002813277627304E-2</v>
      </c>
      <c r="I933" s="17">
        <v>0</v>
      </c>
      <c r="J933" s="17">
        <v>0</v>
      </c>
      <c r="K933" s="17">
        <v>0</v>
      </c>
      <c r="L933" s="17">
        <v>0.28112379751969901</v>
      </c>
      <c r="M933" s="17"/>
      <c r="N933" s="17">
        <v>0</v>
      </c>
      <c r="O933" s="17">
        <v>0</v>
      </c>
      <c r="P933" s="17">
        <v>0</v>
      </c>
      <c r="Q933" s="17" t="s">
        <v>292</v>
      </c>
      <c r="R933" s="17">
        <v>0</v>
      </c>
      <c r="S933" s="17" t="s">
        <v>292</v>
      </c>
      <c r="T933" s="17">
        <v>0</v>
      </c>
      <c r="U933" s="17">
        <v>3.84832335252683E-2</v>
      </c>
      <c r="V933" s="17">
        <v>0</v>
      </c>
      <c r="W933" s="17">
        <v>0</v>
      </c>
      <c r="X933" s="17" t="s">
        <v>292</v>
      </c>
      <c r="Y933" s="17">
        <v>0.102169186731586</v>
      </c>
      <c r="Z933" s="17">
        <v>0</v>
      </c>
      <c r="AA933" s="17" t="s">
        <v>292</v>
      </c>
      <c r="AB933" s="17">
        <v>0</v>
      </c>
      <c r="AC933" s="17">
        <v>0</v>
      </c>
      <c r="AD933" s="17">
        <v>0</v>
      </c>
      <c r="AE933" s="17"/>
      <c r="AF933" s="17">
        <v>1.6038725769125201E-2</v>
      </c>
      <c r="AG933" s="17">
        <v>9.0590129935882793E-2</v>
      </c>
    </row>
    <row r="934" spans="2:33" x14ac:dyDescent="0.5">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row>
    <row r="935" spans="2:33" x14ac:dyDescent="0.5">
      <c r="B935" s="6" t="s">
        <v>386</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row>
    <row r="936" spans="2:33" x14ac:dyDescent="0.5">
      <c r="B936" s="24" t="s">
        <v>58</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row>
    <row r="937" spans="2:33" x14ac:dyDescent="0.5">
      <c r="B937" t="s">
        <v>151</v>
      </c>
      <c r="C937" s="17">
        <v>0.70110567486860398</v>
      </c>
      <c r="D937" s="17">
        <v>0.67848473121210295</v>
      </c>
      <c r="E937" s="17">
        <v>0.72348483764977001</v>
      </c>
      <c r="F937" s="17"/>
      <c r="G937" s="17">
        <v>0.60228051315611297</v>
      </c>
      <c r="H937" s="17">
        <v>0.69550006557820598</v>
      </c>
      <c r="I937" s="17">
        <v>0.68113368422387199</v>
      </c>
      <c r="J937" s="17">
        <v>0.75270982834838895</v>
      </c>
      <c r="K937" s="17">
        <v>0.74683895496007902</v>
      </c>
      <c r="L937" s="17">
        <v>0.68228037668408203</v>
      </c>
      <c r="M937" s="17"/>
      <c r="N937" s="17">
        <v>0.69857523370804497</v>
      </c>
      <c r="O937" s="17">
        <v>0.81554880950156705</v>
      </c>
      <c r="P937" s="17">
        <v>0.30743427292486097</v>
      </c>
      <c r="Q937" s="17">
        <v>0.64030534718824506</v>
      </c>
      <c r="R937" s="17">
        <v>0.34048399140673002</v>
      </c>
      <c r="S937" s="17">
        <v>0.431857723839011</v>
      </c>
      <c r="T937" s="17">
        <v>0.71575381398451199</v>
      </c>
      <c r="U937" s="17">
        <v>0.71391357053371496</v>
      </c>
      <c r="V937" s="17">
        <v>0.67037482702104101</v>
      </c>
      <c r="W937" s="17">
        <v>0.73187457804141998</v>
      </c>
      <c r="X937" s="17">
        <v>0.67831621888612603</v>
      </c>
      <c r="Y937" s="17">
        <v>0.75820302692553698</v>
      </c>
      <c r="Z937" s="17">
        <v>0.67633994372299899</v>
      </c>
      <c r="AA937" s="17">
        <v>0.568757547512179</v>
      </c>
      <c r="AB937" s="17">
        <v>0.725142063306634</v>
      </c>
      <c r="AC937" s="17">
        <v>0.801370550917472</v>
      </c>
      <c r="AD937" s="17">
        <v>0.69271634813249405</v>
      </c>
      <c r="AE937" s="17"/>
      <c r="AF937" s="17">
        <v>0.72705314543547395</v>
      </c>
      <c r="AG937" s="17">
        <v>0.68400684747692597</v>
      </c>
    </row>
    <row r="938" spans="2:33" x14ac:dyDescent="0.5">
      <c r="B938" t="s">
        <v>378</v>
      </c>
      <c r="C938" s="17">
        <v>0.47880860358043498</v>
      </c>
      <c r="D938" s="17">
        <v>0.539427970156104</v>
      </c>
      <c r="E938" s="17">
        <v>0.42144317345817001</v>
      </c>
      <c r="F938" s="17"/>
      <c r="G938" s="17">
        <v>0.302795418720887</v>
      </c>
      <c r="H938" s="17">
        <v>0.47905555841449599</v>
      </c>
      <c r="I938" s="17">
        <v>0.50736027349714696</v>
      </c>
      <c r="J938" s="17">
        <v>0.52203967623361602</v>
      </c>
      <c r="K938" s="17">
        <v>0.54325079126381803</v>
      </c>
      <c r="L938" s="17">
        <v>0.44226597856320399</v>
      </c>
      <c r="M938" s="17"/>
      <c r="N938" s="17">
        <v>0.354906283349256</v>
      </c>
      <c r="O938" s="17">
        <v>0.385887514491006</v>
      </c>
      <c r="P938" s="17">
        <v>0.408411914783879</v>
      </c>
      <c r="Q938" s="17">
        <v>0.42291742974012198</v>
      </c>
      <c r="R938" s="17">
        <v>0.41721696473626602</v>
      </c>
      <c r="S938" s="17">
        <v>0.66429259743002</v>
      </c>
      <c r="T938" s="17">
        <v>0.53305672164602202</v>
      </c>
      <c r="U938" s="17">
        <v>0.58325852759369801</v>
      </c>
      <c r="V938" s="17">
        <v>0.49538612263089099</v>
      </c>
      <c r="W938" s="17">
        <v>0.43111546664411299</v>
      </c>
      <c r="X938" s="17">
        <v>0.36189651823312002</v>
      </c>
      <c r="Y938" s="17">
        <v>0.55325671490241601</v>
      </c>
      <c r="Z938" s="17">
        <v>0.53475075679025297</v>
      </c>
      <c r="AA938" s="17">
        <v>0.41979226055742003</v>
      </c>
      <c r="AB938" s="17">
        <v>0.40524039552902902</v>
      </c>
      <c r="AC938" s="17">
        <v>0.45680445650669299</v>
      </c>
      <c r="AD938" s="17">
        <v>0.40657207491055802</v>
      </c>
      <c r="AE938" s="17"/>
      <c r="AF938" s="17">
        <v>0.56577349040543801</v>
      </c>
      <c r="AG938" s="17">
        <v>0.42150060567268999</v>
      </c>
    </row>
    <row r="939" spans="2:33" x14ac:dyDescent="0.5">
      <c r="B939" t="s">
        <v>379</v>
      </c>
      <c r="C939" s="17">
        <v>0.40795080559507702</v>
      </c>
      <c r="D939" s="17">
        <v>0.40457460369751402</v>
      </c>
      <c r="E939" s="17">
        <v>0.41270118118759302</v>
      </c>
      <c r="F939" s="17"/>
      <c r="G939" s="17">
        <v>0.36784012075924599</v>
      </c>
      <c r="H939" s="17">
        <v>0.38565984554393401</v>
      </c>
      <c r="I939" s="17">
        <v>0.403888790307593</v>
      </c>
      <c r="J939" s="17">
        <v>0.45571615765034301</v>
      </c>
      <c r="K939" s="17">
        <v>0.37156188544937102</v>
      </c>
      <c r="L939" s="17">
        <v>0.42424475056528399</v>
      </c>
      <c r="M939" s="17"/>
      <c r="N939" s="17">
        <v>0.35819254927980898</v>
      </c>
      <c r="O939" s="17">
        <v>0.40228391396718199</v>
      </c>
      <c r="P939" s="17">
        <v>0.145847466792768</v>
      </c>
      <c r="Q939" s="17">
        <v>0.32138306796170801</v>
      </c>
      <c r="R939" s="17">
        <v>0.13986437095316701</v>
      </c>
      <c r="S939" s="17">
        <v>0.64415584901522005</v>
      </c>
      <c r="T939" s="17">
        <v>0.42449373345869401</v>
      </c>
      <c r="U939" s="17">
        <v>0.35693139695130199</v>
      </c>
      <c r="V939" s="17">
        <v>0.37266275570344698</v>
      </c>
      <c r="W939" s="17">
        <v>0.45718295631049499</v>
      </c>
      <c r="X939" s="17">
        <v>0.30228451904620801</v>
      </c>
      <c r="Y939" s="17">
        <v>0.47195965819761498</v>
      </c>
      <c r="Z939" s="17">
        <v>0.48372059121508498</v>
      </c>
      <c r="AA939" s="17">
        <v>0.34961925392035897</v>
      </c>
      <c r="AB939" s="17">
        <v>0.45084939394760198</v>
      </c>
      <c r="AC939" s="17">
        <v>0.38152544344987099</v>
      </c>
      <c r="AD939" s="17">
        <v>0.36153784531671201</v>
      </c>
      <c r="AE939" s="17"/>
      <c r="AF939" s="17">
        <v>0.40670534190959701</v>
      </c>
      <c r="AG939" s="17">
        <v>0.40877153948995698</v>
      </c>
    </row>
    <row r="940" spans="2:33" x14ac:dyDescent="0.5">
      <c r="B940" t="s">
        <v>380</v>
      </c>
      <c r="C940" s="17">
        <v>0.38490107968478099</v>
      </c>
      <c r="D940" s="17">
        <v>0.39319388984176001</v>
      </c>
      <c r="E940" s="17">
        <v>0.37860421458267401</v>
      </c>
      <c r="F940" s="17"/>
      <c r="G940" s="17">
        <v>0.38752626786608702</v>
      </c>
      <c r="H940" s="17">
        <v>0.37801127828702902</v>
      </c>
      <c r="I940" s="17">
        <v>0.38523312405035898</v>
      </c>
      <c r="J940" s="17">
        <v>0.37353682419013701</v>
      </c>
      <c r="K940" s="17">
        <v>0.38189919656557803</v>
      </c>
      <c r="L940" s="17">
        <v>0.39882207874592701</v>
      </c>
      <c r="M940" s="17"/>
      <c r="N940" s="17">
        <v>0.35237695755192899</v>
      </c>
      <c r="O940" s="17">
        <v>4.7494063500982599E-2</v>
      </c>
      <c r="P940" s="17">
        <v>0</v>
      </c>
      <c r="Q940" s="17">
        <v>0.30231037408464301</v>
      </c>
      <c r="R940" s="17">
        <v>0.47213392865043702</v>
      </c>
      <c r="S940" s="17">
        <v>0.64415584901522005</v>
      </c>
      <c r="T940" s="17">
        <v>0.42197346365785399</v>
      </c>
      <c r="U940" s="17">
        <v>0.33720895257323702</v>
      </c>
      <c r="V940" s="17">
        <v>0.3814047455058</v>
      </c>
      <c r="W940" s="17">
        <v>0.22004280063919501</v>
      </c>
      <c r="X940" s="17">
        <v>0.236839542538819</v>
      </c>
      <c r="Y940" s="17">
        <v>0.66062913519947597</v>
      </c>
      <c r="Z940" s="17">
        <v>0.31931356736557698</v>
      </c>
      <c r="AA940" s="17">
        <v>0.30102108415476603</v>
      </c>
      <c r="AB940" s="17">
        <v>0.34339758632577799</v>
      </c>
      <c r="AC940" s="17">
        <v>0.52168271328554305</v>
      </c>
      <c r="AD940" s="17">
        <v>0.36435829610992498</v>
      </c>
      <c r="AE940" s="17"/>
      <c r="AF940" s="17">
        <v>0.43076396429397701</v>
      </c>
      <c r="AG940" s="17">
        <v>0.35467842096372898</v>
      </c>
    </row>
    <row r="941" spans="2:33" x14ac:dyDescent="0.5">
      <c r="B941" t="s">
        <v>381</v>
      </c>
      <c r="C941" s="17">
        <v>0.28029717699212298</v>
      </c>
      <c r="D941" s="17">
        <v>0.31328601036106302</v>
      </c>
      <c r="E941" s="17">
        <v>0.25040400534981599</v>
      </c>
      <c r="F941" s="17"/>
      <c r="G941" s="17">
        <v>0.47455355465614701</v>
      </c>
      <c r="H941" s="17">
        <v>0.39498617499882799</v>
      </c>
      <c r="I941" s="17">
        <v>0.308659210330542</v>
      </c>
      <c r="J941" s="17">
        <v>0.24535403981273399</v>
      </c>
      <c r="K941" s="17">
        <v>0.21159536577825599</v>
      </c>
      <c r="L941" s="17">
        <v>0.19905649055954</v>
      </c>
      <c r="M941" s="17"/>
      <c r="N941" s="17">
        <v>0.267742534989238</v>
      </c>
      <c r="O941" s="17">
        <v>0.21779739264901801</v>
      </c>
      <c r="P941" s="17">
        <v>0.124550918590177</v>
      </c>
      <c r="Q941" s="17">
        <v>0.15499119237200901</v>
      </c>
      <c r="R941" s="17">
        <v>7.8008431965659999E-2</v>
      </c>
      <c r="S941" s="17">
        <v>0.16765586618179501</v>
      </c>
      <c r="T941" s="17">
        <v>0.27339720095815701</v>
      </c>
      <c r="U941" s="17">
        <v>0.35032108078231</v>
      </c>
      <c r="V941" s="17">
        <v>0.24796515978797501</v>
      </c>
      <c r="W941" s="17">
        <v>0.290941855813174</v>
      </c>
      <c r="X941" s="17">
        <v>0.19653424421423299</v>
      </c>
      <c r="Y941" s="17">
        <v>0.25718163205804301</v>
      </c>
      <c r="Z941" s="17">
        <v>0.33394737441986799</v>
      </c>
      <c r="AA941" s="17">
        <v>0.29879873389655098</v>
      </c>
      <c r="AB941" s="17">
        <v>0.27724301706350701</v>
      </c>
      <c r="AC941" s="17">
        <v>0.38476706050468901</v>
      </c>
      <c r="AD941" s="17">
        <v>0.31716088889522398</v>
      </c>
      <c r="AE941" s="17"/>
      <c r="AF941" s="17">
        <v>0.36975915580207602</v>
      </c>
      <c r="AG941" s="17">
        <v>0.22134364894602601</v>
      </c>
    </row>
    <row r="942" spans="2:33" x14ac:dyDescent="0.5">
      <c r="B942" t="s">
        <v>382</v>
      </c>
      <c r="C942" s="17">
        <v>0.24157443859163399</v>
      </c>
      <c r="D942" s="17">
        <v>0.22290128444393301</v>
      </c>
      <c r="E942" s="17">
        <v>0.26004532757724103</v>
      </c>
      <c r="F942" s="17"/>
      <c r="G942" s="17">
        <v>0.221896544264924</v>
      </c>
      <c r="H942" s="17">
        <v>0.236938669638321</v>
      </c>
      <c r="I942" s="17">
        <v>0.285387407417654</v>
      </c>
      <c r="J942" s="17">
        <v>0.32130024681612901</v>
      </c>
      <c r="K942" s="17">
        <v>0.27578604586663802</v>
      </c>
      <c r="L942" s="17">
        <v>0.13019344240306099</v>
      </c>
      <c r="M942" s="17"/>
      <c r="N942" s="17">
        <v>0.112301167886904</v>
      </c>
      <c r="O942" s="17">
        <v>0.13946186213855399</v>
      </c>
      <c r="P942" s="17">
        <v>7.6610691660761399E-2</v>
      </c>
      <c r="Q942" s="17">
        <v>0.17825938254841001</v>
      </c>
      <c r="R942" s="17">
        <v>0.25426112573161003</v>
      </c>
      <c r="S942" s="17">
        <v>0.23243487359100801</v>
      </c>
      <c r="T942" s="17">
        <v>0.13392681664293901</v>
      </c>
      <c r="U942" s="17">
        <v>0.31316443944792099</v>
      </c>
      <c r="V942" s="17">
        <v>0.25012319981138198</v>
      </c>
      <c r="W942" s="17">
        <v>0.38643742166511202</v>
      </c>
      <c r="X942" s="17">
        <v>0.19430009820442101</v>
      </c>
      <c r="Y942" s="17">
        <v>0.19976465015457101</v>
      </c>
      <c r="Z942" s="17">
        <v>0.26896349440068801</v>
      </c>
      <c r="AA942" s="17">
        <v>0.14889002974926899</v>
      </c>
      <c r="AB942" s="17">
        <v>0.28824390754852502</v>
      </c>
      <c r="AC942" s="17">
        <v>0.26712044638002802</v>
      </c>
      <c r="AD942" s="17">
        <v>0.20031145132447301</v>
      </c>
      <c r="AE942" s="17"/>
      <c r="AF942" s="17">
        <v>0.243752910653833</v>
      </c>
      <c r="AG942" s="17">
        <v>0.24013887215855401</v>
      </c>
    </row>
    <row r="943" spans="2:33" x14ac:dyDescent="0.5">
      <c r="B943" t="s">
        <v>383</v>
      </c>
      <c r="C943" s="17">
        <v>0.217830773577288</v>
      </c>
      <c r="D943" s="17">
        <v>0.236824792379423</v>
      </c>
      <c r="E943" s="17">
        <v>0.19925912160597101</v>
      </c>
      <c r="F943" s="17"/>
      <c r="G943" s="17">
        <v>0.291660559129162</v>
      </c>
      <c r="H943" s="17">
        <v>0.28803198314165601</v>
      </c>
      <c r="I943" s="17">
        <v>0.22551789282067999</v>
      </c>
      <c r="J943" s="17">
        <v>0.181406044582957</v>
      </c>
      <c r="K943" s="17">
        <v>0.21620917936325701</v>
      </c>
      <c r="L943" s="17">
        <v>0.17644106107430299</v>
      </c>
      <c r="M943" s="17"/>
      <c r="N943" s="17">
        <v>0.250494430606297</v>
      </c>
      <c r="O943" s="17">
        <v>8.7378213693785706E-2</v>
      </c>
      <c r="P943" s="17">
        <v>0.13128794242629299</v>
      </c>
      <c r="Q943" s="17">
        <v>0.177417724348397</v>
      </c>
      <c r="R943" s="17">
        <v>0.180895791600752</v>
      </c>
      <c r="S943" s="17">
        <v>0.33570740256998</v>
      </c>
      <c r="T943" s="17">
        <v>0.22686108876003999</v>
      </c>
      <c r="U943" s="17">
        <v>0.26583145380613699</v>
      </c>
      <c r="V943" s="17">
        <v>0.18126303423647599</v>
      </c>
      <c r="W943" s="17">
        <v>0.22807843971849801</v>
      </c>
      <c r="X943" s="17">
        <v>0.17459055140083299</v>
      </c>
      <c r="Y943" s="17">
        <v>0.25058963141978702</v>
      </c>
      <c r="Z943" s="17">
        <v>0.23461247326547499</v>
      </c>
      <c r="AA943" s="17">
        <v>0.19023231161469101</v>
      </c>
      <c r="AB943" s="17">
        <v>0.178555044470671</v>
      </c>
      <c r="AC943" s="17">
        <v>0.17630704432404101</v>
      </c>
      <c r="AD943" s="17">
        <v>0.22008150337976201</v>
      </c>
      <c r="AE943" s="17"/>
      <c r="AF943" s="17">
        <v>0.27605994895372499</v>
      </c>
      <c r="AG943" s="17">
        <v>0.17945899408704899</v>
      </c>
    </row>
    <row r="944" spans="2:33" x14ac:dyDescent="0.5">
      <c r="B944" t="s">
        <v>384</v>
      </c>
      <c r="C944" s="17">
        <v>0.10835639965072801</v>
      </c>
      <c r="D944" s="17">
        <v>0.106830711908055</v>
      </c>
      <c r="E944" s="17">
        <v>0.11020876053555401</v>
      </c>
      <c r="F944" s="17"/>
      <c r="G944" s="17">
        <v>0.11655679232277801</v>
      </c>
      <c r="H944" s="17">
        <v>8.1661998666583996E-2</v>
      </c>
      <c r="I944" s="17">
        <v>0.10404137330282601</v>
      </c>
      <c r="J944" s="17">
        <v>8.38564268355666E-2</v>
      </c>
      <c r="K944" s="17">
        <v>0.107304098979373</v>
      </c>
      <c r="L944" s="17">
        <v>0.144163455999544</v>
      </c>
      <c r="M944" s="17"/>
      <c r="N944" s="17">
        <v>0.108691207118259</v>
      </c>
      <c r="O944" s="17">
        <v>0.107048211279355</v>
      </c>
      <c r="P944" s="17">
        <v>0.45292622626107298</v>
      </c>
      <c r="Q944" s="17">
        <v>9.5359755050893794E-2</v>
      </c>
      <c r="R944" s="17">
        <v>0.31566437798786201</v>
      </c>
      <c r="S944" s="17">
        <v>0</v>
      </c>
      <c r="T944" s="17">
        <v>0.10176152296329199</v>
      </c>
      <c r="U944" s="17">
        <v>7.8722254662422095E-2</v>
      </c>
      <c r="V944" s="17">
        <v>0.139335837438852</v>
      </c>
      <c r="W944" s="17">
        <v>5.35781194211798E-2</v>
      </c>
      <c r="X944" s="17">
        <v>0.17504011451925799</v>
      </c>
      <c r="Y944" s="17">
        <v>6.4818378568478593E-2</v>
      </c>
      <c r="Z944" s="17">
        <v>0.13259629937324199</v>
      </c>
      <c r="AA944" s="17">
        <v>0.21677650683095001</v>
      </c>
      <c r="AB944" s="17">
        <v>0.107005785182055</v>
      </c>
      <c r="AC944" s="17">
        <v>0.14197008949508799</v>
      </c>
      <c r="AD944" s="17">
        <v>8.7355144641588001E-2</v>
      </c>
      <c r="AE944" s="17"/>
      <c r="AF944" s="17">
        <v>7.2035400614533507E-2</v>
      </c>
      <c r="AG944" s="17">
        <v>0.132291160135865</v>
      </c>
    </row>
    <row r="945" spans="2:33" x14ac:dyDescent="0.5">
      <c r="B945" t="s">
        <v>385</v>
      </c>
      <c r="C945" s="17">
        <v>9.1146845382943195E-2</v>
      </c>
      <c r="D945" s="17">
        <v>0.110420143789539</v>
      </c>
      <c r="E945" s="17">
        <v>7.3400933387916201E-2</v>
      </c>
      <c r="F945" s="17"/>
      <c r="G945" s="17">
        <v>0.143627464160973</v>
      </c>
      <c r="H945" s="17">
        <v>0.14376984456699499</v>
      </c>
      <c r="I945" s="17">
        <v>0.10028530625007299</v>
      </c>
      <c r="J945" s="17">
        <v>7.1600408777691402E-2</v>
      </c>
      <c r="K945" s="17">
        <v>5.83883872992658E-2</v>
      </c>
      <c r="L945" s="17">
        <v>7.3876354799579005E-2</v>
      </c>
      <c r="M945" s="17"/>
      <c r="N945" s="17">
        <v>9.4940173778294196E-2</v>
      </c>
      <c r="O945" s="17">
        <v>0</v>
      </c>
      <c r="P945" s="17">
        <v>0.11717700206142199</v>
      </c>
      <c r="Q945" s="17">
        <v>3.6455637747591002E-2</v>
      </c>
      <c r="R945" s="17">
        <v>0</v>
      </c>
      <c r="S945" s="17">
        <v>0.33570740256998</v>
      </c>
      <c r="T945" s="17">
        <v>4.76720846430106E-2</v>
      </c>
      <c r="U945" s="17">
        <v>0.113758412301056</v>
      </c>
      <c r="V945" s="17">
        <v>8.1981078405042804E-2</v>
      </c>
      <c r="W945" s="17">
        <v>0.18972535931512899</v>
      </c>
      <c r="X945" s="17">
        <v>6.7682267010554104E-2</v>
      </c>
      <c r="Y945" s="17">
        <v>0.102820339923647</v>
      </c>
      <c r="Z945" s="17">
        <v>0.130486811101545</v>
      </c>
      <c r="AA945" s="17">
        <v>0</v>
      </c>
      <c r="AB945" s="17">
        <v>7.1695405841678606E-2</v>
      </c>
      <c r="AC945" s="17">
        <v>0</v>
      </c>
      <c r="AD945" s="17">
        <v>0.11472770305065499</v>
      </c>
      <c r="AE945" s="17"/>
      <c r="AF945" s="17">
        <v>0.11085560153381201</v>
      </c>
      <c r="AG945" s="17">
        <v>7.8159197178087295E-2</v>
      </c>
    </row>
    <row r="946" spans="2:33" x14ac:dyDescent="0.5">
      <c r="B946" t="s">
        <v>76</v>
      </c>
      <c r="C946" s="17">
        <v>1.5985901914326601E-2</v>
      </c>
      <c r="D946" s="17">
        <v>1.26942683672523E-2</v>
      </c>
      <c r="E946" s="17">
        <v>1.9138873305542099E-2</v>
      </c>
      <c r="F946" s="17"/>
      <c r="G946" s="17">
        <v>1.1046154668177899E-2</v>
      </c>
      <c r="H946" s="17">
        <v>1.8949922394758501E-2</v>
      </c>
      <c r="I946" s="17">
        <v>1.39263340356951E-2</v>
      </c>
      <c r="J946" s="17">
        <v>6.7444322363299997E-3</v>
      </c>
      <c r="K946" s="17">
        <v>8.4294337526056307E-3</v>
      </c>
      <c r="L946" s="17">
        <v>3.03494538282079E-2</v>
      </c>
      <c r="M946" s="17"/>
      <c r="N946" s="17">
        <v>2.2374799317964399E-2</v>
      </c>
      <c r="O946" s="17">
        <v>0.12927330508776699</v>
      </c>
      <c r="P946" s="17">
        <v>0</v>
      </c>
      <c r="Q946" s="17">
        <v>0</v>
      </c>
      <c r="R946" s="17">
        <v>0</v>
      </c>
      <c r="S946" s="17">
        <v>0</v>
      </c>
      <c r="T946" s="17">
        <v>2.2230238679981099E-2</v>
      </c>
      <c r="U946" s="17">
        <v>1.17490650399205E-2</v>
      </c>
      <c r="V946" s="17">
        <v>3.3424967366183202E-2</v>
      </c>
      <c r="W946" s="17">
        <v>0</v>
      </c>
      <c r="X946" s="17">
        <v>0</v>
      </c>
      <c r="Y946" s="17">
        <v>1.1042189045615399E-2</v>
      </c>
      <c r="Z946" s="17">
        <v>7.1631899730743402E-3</v>
      </c>
      <c r="AA946" s="17">
        <v>0</v>
      </c>
      <c r="AB946" s="17">
        <v>1.36802790799582E-2</v>
      </c>
      <c r="AC946" s="17">
        <v>5.7674184307008901E-2</v>
      </c>
      <c r="AD946" s="17">
        <v>2.19084195423088E-2</v>
      </c>
      <c r="AE946" s="17"/>
      <c r="AF946" s="17">
        <v>2.06113531708376E-2</v>
      </c>
      <c r="AG946" s="17">
        <v>1.2937828598668599E-2</v>
      </c>
    </row>
    <row r="947" spans="2:33" x14ac:dyDescent="0.5">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row>
    <row r="948" spans="2:33" x14ac:dyDescent="0.5">
      <c r="B948" s="6" t="s">
        <v>387</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row>
    <row r="949" spans="2:33" x14ac:dyDescent="0.5">
      <c r="B949" s="24" t="s">
        <v>58</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row>
    <row r="950" spans="2:33" x14ac:dyDescent="0.5">
      <c r="B950" t="s">
        <v>151</v>
      </c>
      <c r="C950" s="17">
        <v>0.77062512740578604</v>
      </c>
      <c r="D950" s="17">
        <v>0.74737071503765595</v>
      </c>
      <c r="E950" s="17">
        <v>0.79386839189784397</v>
      </c>
      <c r="F950" s="17"/>
      <c r="G950" s="17">
        <v>0.70369380976640405</v>
      </c>
      <c r="H950" s="17">
        <v>0.68551684883420405</v>
      </c>
      <c r="I950" s="17">
        <v>0.786958051906409</v>
      </c>
      <c r="J950" s="17">
        <v>0.779662042454905</v>
      </c>
      <c r="K950" s="17">
        <v>0.82309569786385905</v>
      </c>
      <c r="L950" s="17">
        <v>0.78718139137993304</v>
      </c>
      <c r="M950" s="17"/>
      <c r="N950" s="17">
        <v>0.72920113088257199</v>
      </c>
      <c r="O950" s="17">
        <v>0.80925809961057504</v>
      </c>
      <c r="P950" s="17">
        <v>0.62368446539968903</v>
      </c>
      <c r="Q950" s="17">
        <v>0.79560290883631601</v>
      </c>
      <c r="R950" s="17">
        <v>0.42600672343679502</v>
      </c>
      <c r="S950" s="17">
        <v>0.83234413381820505</v>
      </c>
      <c r="T950" s="17">
        <v>0.74152365434793599</v>
      </c>
      <c r="U950" s="17">
        <v>0.81977113466650997</v>
      </c>
      <c r="V950" s="17">
        <v>0.7285711734832</v>
      </c>
      <c r="W950" s="17">
        <v>0.76098331226751204</v>
      </c>
      <c r="X950" s="17">
        <v>0.84391288541277698</v>
      </c>
      <c r="Y950" s="17">
        <v>0.810272434543438</v>
      </c>
      <c r="Z950" s="17">
        <v>0.74949276559778499</v>
      </c>
      <c r="AA950" s="17">
        <v>0.95645523294314805</v>
      </c>
      <c r="AB950" s="17">
        <v>0.74807341836506802</v>
      </c>
      <c r="AC950" s="17">
        <v>0.71328433479496101</v>
      </c>
      <c r="AD950" s="17">
        <v>0.74577612335277499</v>
      </c>
      <c r="AE950" s="17"/>
      <c r="AF950" s="17">
        <v>0.79916044382891904</v>
      </c>
      <c r="AG950" s="17">
        <v>0.75182096501821905</v>
      </c>
    </row>
    <row r="951" spans="2:33" x14ac:dyDescent="0.5">
      <c r="B951" t="s">
        <v>378</v>
      </c>
      <c r="C951" s="17">
        <v>0.57406211593672296</v>
      </c>
      <c r="D951" s="17">
        <v>0.61461381641239399</v>
      </c>
      <c r="E951" s="17">
        <v>0.53820459493710504</v>
      </c>
      <c r="F951" s="17"/>
      <c r="G951" s="17">
        <v>0.46948520116616999</v>
      </c>
      <c r="H951" s="17">
        <v>0.54010859416301105</v>
      </c>
      <c r="I951" s="17">
        <v>0.61968713214499604</v>
      </c>
      <c r="J951" s="17">
        <v>0.56493837875972197</v>
      </c>
      <c r="K951" s="17">
        <v>0.64533260620362398</v>
      </c>
      <c r="L951" s="17">
        <v>0.55550653463683597</v>
      </c>
      <c r="M951" s="17"/>
      <c r="N951" s="17">
        <v>0.487491471644522</v>
      </c>
      <c r="O951" s="17">
        <v>0.74375535570496198</v>
      </c>
      <c r="P951" s="17">
        <v>0.47476659661125498</v>
      </c>
      <c r="Q951" s="17">
        <v>0.62459290905710896</v>
      </c>
      <c r="R951" s="17">
        <v>0.48526606643055997</v>
      </c>
      <c r="S951" s="17">
        <v>0.49663673124822399</v>
      </c>
      <c r="T951" s="17">
        <v>0.54348932567124497</v>
      </c>
      <c r="U951" s="17">
        <v>0.63871393319400704</v>
      </c>
      <c r="V951" s="17">
        <v>0.54692378860934598</v>
      </c>
      <c r="W951" s="17">
        <v>0.58869357312733805</v>
      </c>
      <c r="X951" s="17">
        <v>0.34615887900979903</v>
      </c>
      <c r="Y951" s="17">
        <v>0.662306860200364</v>
      </c>
      <c r="Z951" s="17">
        <v>0.56484552780210695</v>
      </c>
      <c r="AA951" s="17">
        <v>0.70418326666550102</v>
      </c>
      <c r="AB951" s="17">
        <v>0.484174011074961</v>
      </c>
      <c r="AC951" s="17">
        <v>0.68365090866346301</v>
      </c>
      <c r="AD951" s="17">
        <v>0.46970130937347299</v>
      </c>
      <c r="AE951" s="17"/>
      <c r="AF951" s="17">
        <v>0.66361992277619397</v>
      </c>
      <c r="AG951" s="17">
        <v>0.51504543927150304</v>
      </c>
    </row>
    <row r="952" spans="2:33" x14ac:dyDescent="0.5">
      <c r="B952" t="s">
        <v>380</v>
      </c>
      <c r="C952" s="17">
        <v>0.55396550124785804</v>
      </c>
      <c r="D952" s="17">
        <v>0.56319542749241103</v>
      </c>
      <c r="E952" s="17">
        <v>0.54514922126052001</v>
      </c>
      <c r="F952" s="17"/>
      <c r="G952" s="17">
        <v>0.601458217024751</v>
      </c>
      <c r="H952" s="17">
        <v>0.53396458864274299</v>
      </c>
      <c r="I952" s="17">
        <v>0.580020463861596</v>
      </c>
      <c r="J952" s="17">
        <v>0.54983191140209098</v>
      </c>
      <c r="K952" s="17">
        <v>0.57118952399058998</v>
      </c>
      <c r="L952" s="17">
        <v>0.51972877217706603</v>
      </c>
      <c r="M952" s="17"/>
      <c r="N952" s="17">
        <v>0.46062948743411097</v>
      </c>
      <c r="O952" s="17">
        <v>0.54858652925352203</v>
      </c>
      <c r="P952" s="17">
        <v>0.40015030619738301</v>
      </c>
      <c r="Q952" s="17">
        <v>0.52732632673214797</v>
      </c>
      <c r="R952" s="17">
        <v>0.63671251029186604</v>
      </c>
      <c r="S952" s="17">
        <v>0.83234413381820505</v>
      </c>
      <c r="T952" s="17">
        <v>0.42365447481852803</v>
      </c>
      <c r="U952" s="17">
        <v>0.54052088454143099</v>
      </c>
      <c r="V952" s="17">
        <v>0.51169182352078602</v>
      </c>
      <c r="W952" s="17">
        <v>0.52408538903531399</v>
      </c>
      <c r="X952" s="17">
        <v>0.39017769277120901</v>
      </c>
      <c r="Y952" s="17">
        <v>0.720654739629076</v>
      </c>
      <c r="Z952" s="17">
        <v>0.53342234677651901</v>
      </c>
      <c r="AA952" s="17">
        <v>0.53315010082204495</v>
      </c>
      <c r="AB952" s="17">
        <v>0.511676178468909</v>
      </c>
      <c r="AC952" s="17">
        <v>0.57970314969651704</v>
      </c>
      <c r="AD952" s="17">
        <v>0.58001263143368498</v>
      </c>
      <c r="AE952" s="17"/>
      <c r="AF952" s="17">
        <v>0.60386213281991197</v>
      </c>
      <c r="AG952" s="17">
        <v>0.52108468966824995</v>
      </c>
    </row>
    <row r="953" spans="2:33" x14ac:dyDescent="0.5">
      <c r="B953" t="s">
        <v>379</v>
      </c>
      <c r="C953" s="17">
        <v>0.54587644010746905</v>
      </c>
      <c r="D953" s="17">
        <v>0.54856654932106597</v>
      </c>
      <c r="E953" s="17">
        <v>0.54546430206359098</v>
      </c>
      <c r="F953" s="17"/>
      <c r="G953" s="17">
        <v>0.46545016322687199</v>
      </c>
      <c r="H953" s="17">
        <v>0.42152578417847197</v>
      </c>
      <c r="I953" s="17">
        <v>0.53145182693307702</v>
      </c>
      <c r="J953" s="17">
        <v>0.59185290103724397</v>
      </c>
      <c r="K953" s="17">
        <v>0.57019664510710899</v>
      </c>
      <c r="L953" s="17">
        <v>0.60180819350489001</v>
      </c>
      <c r="M953" s="17"/>
      <c r="N953" s="17">
        <v>0.51140901672952099</v>
      </c>
      <c r="O953" s="17">
        <v>0.40675934594843999</v>
      </c>
      <c r="P953" s="17">
        <v>0.24584342694387501</v>
      </c>
      <c r="Q953" s="17">
        <v>0.62991120319460803</v>
      </c>
      <c r="R953" s="17">
        <v>0.41190073229970298</v>
      </c>
      <c r="S953" s="17">
        <v>0.59990926022719604</v>
      </c>
      <c r="T953" s="17">
        <v>0.55069092643148798</v>
      </c>
      <c r="U953" s="17">
        <v>0.53544943384641497</v>
      </c>
      <c r="V953" s="17">
        <v>0.63415411722545301</v>
      </c>
      <c r="W953" s="17">
        <v>0.55332879094972598</v>
      </c>
      <c r="X953" s="17">
        <v>0.44291526896759198</v>
      </c>
      <c r="Y953" s="17">
        <v>0.54965458817423996</v>
      </c>
      <c r="Z953" s="17">
        <v>0.59150011877697495</v>
      </c>
      <c r="AA953" s="17">
        <v>0.70135126358598698</v>
      </c>
      <c r="AB953" s="17">
        <v>0.53140145854857401</v>
      </c>
      <c r="AC953" s="17">
        <v>0.56274351241097198</v>
      </c>
      <c r="AD953" s="17">
        <v>0.50799277572687296</v>
      </c>
      <c r="AE953" s="17"/>
      <c r="AF953" s="17">
        <v>0.55068531357367101</v>
      </c>
      <c r="AG953" s="17">
        <v>0.54270749548394304</v>
      </c>
    </row>
    <row r="954" spans="2:33" x14ac:dyDescent="0.5">
      <c r="B954" t="s">
        <v>383</v>
      </c>
      <c r="C954" s="17">
        <v>0.50649290299166105</v>
      </c>
      <c r="D954" s="17">
        <v>0.531582006146888</v>
      </c>
      <c r="E954" s="17">
        <v>0.48489410419801099</v>
      </c>
      <c r="F954" s="17"/>
      <c r="G954" s="17">
        <v>0.51939721055307697</v>
      </c>
      <c r="H954" s="17">
        <v>0.47550721796994599</v>
      </c>
      <c r="I954" s="17">
        <v>0.54258957992192103</v>
      </c>
      <c r="J954" s="17">
        <v>0.50972362278670602</v>
      </c>
      <c r="K954" s="17">
        <v>0.57044300444126805</v>
      </c>
      <c r="L954" s="17">
        <v>0.445546172450006</v>
      </c>
      <c r="M954" s="17"/>
      <c r="N954" s="17">
        <v>0.46482039189103902</v>
      </c>
      <c r="O954" s="17">
        <v>0.63833461024579397</v>
      </c>
      <c r="P954" s="17">
        <v>0.46065565624638399</v>
      </c>
      <c r="Q954" s="17">
        <v>0.53677790015218996</v>
      </c>
      <c r="R954" s="17">
        <v>0.46703814408437899</v>
      </c>
      <c r="S954" s="17">
        <v>0.26420185765721599</v>
      </c>
      <c r="T954" s="17">
        <v>0.56044030249590704</v>
      </c>
      <c r="U954" s="17">
        <v>0.555925298773429</v>
      </c>
      <c r="V954" s="17">
        <v>0.43756919200750499</v>
      </c>
      <c r="W954" s="17">
        <v>0.59969749602470401</v>
      </c>
      <c r="X954" s="17">
        <v>0.42433782261602498</v>
      </c>
      <c r="Y954" s="17">
        <v>0.468087131842225</v>
      </c>
      <c r="Z954" s="17">
        <v>0.51898145711645804</v>
      </c>
      <c r="AA954" s="17">
        <v>0.63352577666531196</v>
      </c>
      <c r="AB954" s="17">
        <v>0.48415810644549601</v>
      </c>
      <c r="AC954" s="17">
        <v>0.46832805037307601</v>
      </c>
      <c r="AD954" s="17">
        <v>0.507924754953478</v>
      </c>
      <c r="AE954" s="17"/>
      <c r="AF954" s="17">
        <v>0.57671604269318899</v>
      </c>
      <c r="AG954" s="17">
        <v>0.46021735788357099</v>
      </c>
    </row>
    <row r="955" spans="2:33" x14ac:dyDescent="0.5">
      <c r="B955" t="s">
        <v>382</v>
      </c>
      <c r="C955" s="17">
        <v>0.46208224752441601</v>
      </c>
      <c r="D955" s="17">
        <v>0.47239130278413999</v>
      </c>
      <c r="E955" s="17">
        <v>0.45419089956973302</v>
      </c>
      <c r="F955" s="17"/>
      <c r="G955" s="17">
        <v>0.38759639676677299</v>
      </c>
      <c r="H955" s="17">
        <v>0.39290923056316601</v>
      </c>
      <c r="I955" s="17">
        <v>0.52600139799545897</v>
      </c>
      <c r="J955" s="17">
        <v>0.55591306834548304</v>
      </c>
      <c r="K955" s="17">
        <v>0.52846104978456399</v>
      </c>
      <c r="L955" s="17">
        <v>0.35822864739078503</v>
      </c>
      <c r="M955" s="17"/>
      <c r="N955" s="17">
        <v>0.41491048558524501</v>
      </c>
      <c r="O955" s="17">
        <v>0.66362433317874203</v>
      </c>
      <c r="P955" s="17">
        <v>0.323539614536621</v>
      </c>
      <c r="Q955" s="17">
        <v>0.50094545695367898</v>
      </c>
      <c r="R955" s="17">
        <v>0.40725763446489999</v>
      </c>
      <c r="S955" s="17">
        <v>0.49663673124822399</v>
      </c>
      <c r="T955" s="17">
        <v>0.229299540698678</v>
      </c>
      <c r="U955" s="17">
        <v>0.49092011427083898</v>
      </c>
      <c r="V955" s="17">
        <v>0.49093867623820198</v>
      </c>
      <c r="W955" s="17">
        <v>0.52221088384922598</v>
      </c>
      <c r="X955" s="17">
        <v>0.40887628735472498</v>
      </c>
      <c r="Y955" s="17">
        <v>0.42251332326142399</v>
      </c>
      <c r="Z955" s="17">
        <v>0.45598425251082197</v>
      </c>
      <c r="AA955" s="17">
        <v>0.50323830612551501</v>
      </c>
      <c r="AB955" s="17">
        <v>0.49558779447081802</v>
      </c>
      <c r="AC955" s="17">
        <v>0.393466163696996</v>
      </c>
      <c r="AD955" s="17">
        <v>0.45865420418828401</v>
      </c>
      <c r="AE955" s="17"/>
      <c r="AF955" s="17">
        <v>0.52034305529568603</v>
      </c>
      <c r="AG955" s="17">
        <v>0.42368962296344798</v>
      </c>
    </row>
    <row r="956" spans="2:33" x14ac:dyDescent="0.5">
      <c r="B956" t="s">
        <v>381</v>
      </c>
      <c r="C956" s="17">
        <v>0.41670487710804199</v>
      </c>
      <c r="D956" s="17">
        <v>0.46944972340110402</v>
      </c>
      <c r="E956" s="17">
        <v>0.36878777736258</v>
      </c>
      <c r="F956" s="17"/>
      <c r="G956" s="17">
        <v>0.50966453404224599</v>
      </c>
      <c r="H956" s="17">
        <v>0.48906017778767802</v>
      </c>
      <c r="I956" s="17">
        <v>0.47206923025566699</v>
      </c>
      <c r="J956" s="17">
        <v>0.43076154216511803</v>
      </c>
      <c r="K956" s="17">
        <v>0.34726141978542302</v>
      </c>
      <c r="L956" s="17">
        <v>0.33650270241226199</v>
      </c>
      <c r="M956" s="17"/>
      <c r="N956" s="17">
        <v>0.38447543730622702</v>
      </c>
      <c r="O956" s="17">
        <v>0.42875196584675501</v>
      </c>
      <c r="P956" s="17">
        <v>0.33610473765620702</v>
      </c>
      <c r="Q956" s="17">
        <v>0.46517931361720199</v>
      </c>
      <c r="R956" s="17">
        <v>0.157639606568093</v>
      </c>
      <c r="S956" s="17">
        <v>0.14079258026344399</v>
      </c>
      <c r="T956" s="17">
        <v>0.361941392868109</v>
      </c>
      <c r="U956" s="17">
        <v>0.49044198990642601</v>
      </c>
      <c r="V956" s="17">
        <v>0.45427594914466901</v>
      </c>
      <c r="W956" s="17">
        <v>0.43928097315911402</v>
      </c>
      <c r="X956" s="17">
        <v>0.27616963364151897</v>
      </c>
      <c r="Y956" s="17">
        <v>0.368978799076913</v>
      </c>
      <c r="Z956" s="17">
        <v>0.41775445167263697</v>
      </c>
      <c r="AA956" s="17">
        <v>0.65377017857386099</v>
      </c>
      <c r="AB956" s="17">
        <v>0.38763532125608902</v>
      </c>
      <c r="AC956" s="17">
        <v>0.59867438610122503</v>
      </c>
      <c r="AD956" s="17">
        <v>0.38499446579664098</v>
      </c>
      <c r="AE956" s="17"/>
      <c r="AF956" s="17">
        <v>0.50325175413007905</v>
      </c>
      <c r="AG956" s="17">
        <v>0.35967233870801701</v>
      </c>
    </row>
    <row r="957" spans="2:33" x14ac:dyDescent="0.5">
      <c r="B957" t="s">
        <v>385</v>
      </c>
      <c r="C957" s="17">
        <v>0.35823037466568802</v>
      </c>
      <c r="D957" s="17">
        <v>0.38249926385386501</v>
      </c>
      <c r="E957" s="17">
        <v>0.33682762476608202</v>
      </c>
      <c r="F957" s="17"/>
      <c r="G957" s="17">
        <v>0.43179275576175702</v>
      </c>
      <c r="H957" s="17">
        <v>0.35279748798844601</v>
      </c>
      <c r="I957" s="17">
        <v>0.33697984446418899</v>
      </c>
      <c r="J957" s="17">
        <v>0.34398111103844697</v>
      </c>
      <c r="K957" s="17">
        <v>0.34854067738713601</v>
      </c>
      <c r="L957" s="17">
        <v>0.368639464744562</v>
      </c>
      <c r="M957" s="17"/>
      <c r="N957" s="17">
        <v>0.37546078819515</v>
      </c>
      <c r="O957" s="17">
        <v>0.52234822545329196</v>
      </c>
      <c r="P957" s="17">
        <v>0.40015030619738301</v>
      </c>
      <c r="Q957" s="17">
        <v>0.35342427325179199</v>
      </c>
      <c r="R957" s="17">
        <v>0.15299650873329099</v>
      </c>
      <c r="S957" s="17">
        <v>0.47649998283342498</v>
      </c>
      <c r="T957" s="17">
        <v>0.406714055784688</v>
      </c>
      <c r="U957" s="17">
        <v>0.34685364459408902</v>
      </c>
      <c r="V957" s="17">
        <v>0.33674889976297501</v>
      </c>
      <c r="W957" s="17">
        <v>0.32176152451288897</v>
      </c>
      <c r="X957" s="17">
        <v>0.42884806879410797</v>
      </c>
      <c r="Y957" s="17">
        <v>0.354949121665666</v>
      </c>
      <c r="Z957" s="17">
        <v>0.35768225038789497</v>
      </c>
      <c r="AA957" s="17">
        <v>0.418364051346098</v>
      </c>
      <c r="AB957" s="17">
        <v>0.35836563365118002</v>
      </c>
      <c r="AC957" s="17">
        <v>0.40868180072424298</v>
      </c>
      <c r="AD957" s="17">
        <v>0.279615878445723</v>
      </c>
      <c r="AE957" s="17"/>
      <c r="AF957" s="17">
        <v>0.38813236457466799</v>
      </c>
      <c r="AG957" s="17">
        <v>0.33852560372072499</v>
      </c>
    </row>
    <row r="958" spans="2:33" x14ac:dyDescent="0.5">
      <c r="B958" t="s">
        <v>384</v>
      </c>
      <c r="C958" s="17">
        <v>8.4754541150295695E-2</v>
      </c>
      <c r="D958" s="17">
        <v>9.3846586909583099E-2</v>
      </c>
      <c r="E958" s="17">
        <v>7.6544743184105202E-2</v>
      </c>
      <c r="F958" s="17"/>
      <c r="G958" s="17">
        <v>5.38240318565954E-2</v>
      </c>
      <c r="H958" s="17">
        <v>5.5026013594284301E-2</v>
      </c>
      <c r="I958" s="17">
        <v>6.9570483976738207E-2</v>
      </c>
      <c r="J958" s="17">
        <v>0.10913565792505101</v>
      </c>
      <c r="K958" s="17">
        <v>8.6889282534117304E-2</v>
      </c>
      <c r="L958" s="17">
        <v>0.102909082071633</v>
      </c>
      <c r="M958" s="17"/>
      <c r="N958" s="17">
        <v>0.17249159080774101</v>
      </c>
      <c r="O958" s="17">
        <v>6.5844857669363793E-2</v>
      </c>
      <c r="P958" s="17">
        <v>0.26567197759267802</v>
      </c>
      <c r="Q958" s="17">
        <v>7.5574785871261194E-2</v>
      </c>
      <c r="R958" s="17">
        <v>0.127254286322705</v>
      </c>
      <c r="S958" s="17">
        <v>0.16765586618179501</v>
      </c>
      <c r="T958" s="17">
        <v>0.123134416736668</v>
      </c>
      <c r="U958" s="17">
        <v>4.2968046258720499E-2</v>
      </c>
      <c r="V958" s="17">
        <v>0.106296406284437</v>
      </c>
      <c r="W958" s="17">
        <v>9.0674183790239699E-2</v>
      </c>
      <c r="X958" s="17">
        <v>0.15608711458722299</v>
      </c>
      <c r="Y958" s="17">
        <v>6.9210205009684597E-2</v>
      </c>
      <c r="Z958" s="17">
        <v>9.7032497183211094E-2</v>
      </c>
      <c r="AA958" s="17">
        <v>0</v>
      </c>
      <c r="AB958" s="17">
        <v>7.8251388395615795E-2</v>
      </c>
      <c r="AC958" s="17">
        <v>0.124569899411337</v>
      </c>
      <c r="AD958" s="17">
        <v>3.8147496915974903E-2</v>
      </c>
      <c r="AE958" s="17"/>
      <c r="AF958" s="17">
        <v>4.6879181715282797E-2</v>
      </c>
      <c r="AG958" s="17">
        <v>0.109713591848821</v>
      </c>
    </row>
    <row r="959" spans="2:33" x14ac:dyDescent="0.5">
      <c r="B959" t="s">
        <v>76</v>
      </c>
      <c r="C959" s="17">
        <v>9.8888805459444295E-3</v>
      </c>
      <c r="D959" s="17">
        <v>1.6413399040311901E-3</v>
      </c>
      <c r="E959" s="17">
        <v>1.7672164289208599E-2</v>
      </c>
      <c r="F959" s="17"/>
      <c r="G959" s="17">
        <v>9.0694644296044E-3</v>
      </c>
      <c r="H959" s="17">
        <v>5.9638753857336E-3</v>
      </c>
      <c r="I959" s="17">
        <v>0</v>
      </c>
      <c r="J959" s="17">
        <v>5.5648972871984101E-3</v>
      </c>
      <c r="K959" s="17">
        <v>0</v>
      </c>
      <c r="L959" s="17">
        <v>3.0118527965249199E-2</v>
      </c>
      <c r="M959" s="17"/>
      <c r="N959" s="17">
        <v>0</v>
      </c>
      <c r="O959" s="17">
        <v>0</v>
      </c>
      <c r="P959" s="17">
        <v>0</v>
      </c>
      <c r="Q959" s="17">
        <v>0</v>
      </c>
      <c r="R959" s="17">
        <v>0.180895791600752</v>
      </c>
      <c r="S959" s="17">
        <v>0</v>
      </c>
      <c r="T959" s="17">
        <v>0</v>
      </c>
      <c r="U959" s="17">
        <v>0</v>
      </c>
      <c r="V959" s="17">
        <v>0</v>
      </c>
      <c r="W959" s="17">
        <v>0</v>
      </c>
      <c r="X959" s="17">
        <v>0</v>
      </c>
      <c r="Y959" s="17">
        <v>1.49559180284709E-2</v>
      </c>
      <c r="Z959" s="17">
        <v>0</v>
      </c>
      <c r="AA959" s="17">
        <v>0</v>
      </c>
      <c r="AB959" s="17">
        <v>1.5724589505340201E-2</v>
      </c>
      <c r="AC959" s="17">
        <v>0</v>
      </c>
      <c r="AD959" s="17">
        <v>4.45993383044897E-2</v>
      </c>
      <c r="AE959" s="17"/>
      <c r="AF959" s="17">
        <v>4.64233548321353E-3</v>
      </c>
      <c r="AG959" s="17">
        <v>1.3346241378057001E-2</v>
      </c>
    </row>
    <row r="960" spans="2:33" x14ac:dyDescent="0.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row>
    <row r="961" spans="2:33" x14ac:dyDescent="0.5">
      <c r="B961" s="6" t="s">
        <v>395</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row>
    <row r="962" spans="2:33" x14ac:dyDescent="0.5">
      <c r="B962" s="24" t="s">
        <v>58</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row>
    <row r="963" spans="2:33" x14ac:dyDescent="0.5">
      <c r="B963" t="s">
        <v>388</v>
      </c>
      <c r="C963" s="17">
        <v>0.128797093047408</v>
      </c>
      <c r="D963" s="17">
        <v>0.12215830688301101</v>
      </c>
      <c r="E963" s="17">
        <v>0.13323600568014399</v>
      </c>
      <c r="F963" s="17"/>
      <c r="G963" s="17">
        <v>0.15140045672862201</v>
      </c>
      <c r="H963" s="17">
        <v>0.168716552563483</v>
      </c>
      <c r="I963" s="17">
        <v>0.180973728496894</v>
      </c>
      <c r="J963" s="17">
        <v>0.12652287716653299</v>
      </c>
      <c r="K963" s="17">
        <v>9.8677324508297706E-2</v>
      </c>
      <c r="L963" s="17">
        <v>8.1230313266200296E-2</v>
      </c>
      <c r="M963" s="17"/>
      <c r="N963" s="17">
        <v>0.17648412099261099</v>
      </c>
      <c r="O963" s="17">
        <v>0</v>
      </c>
      <c r="P963" s="17">
        <v>0.193530951191211</v>
      </c>
      <c r="Q963" s="17">
        <v>8.7855600743265205E-2</v>
      </c>
      <c r="R963" s="17">
        <v>8.4947407038996697E-2</v>
      </c>
      <c r="S963" s="17">
        <v>0</v>
      </c>
      <c r="T963" s="17">
        <v>5.8391471065548602E-2</v>
      </c>
      <c r="U963" s="17">
        <v>0.133036847272576</v>
      </c>
      <c r="V963" s="17">
        <v>0.19839372991538101</v>
      </c>
      <c r="W963" s="17">
        <v>0.13573893332589401</v>
      </c>
      <c r="X963" s="17">
        <v>0.19075120759436701</v>
      </c>
      <c r="Y963" s="17">
        <v>8.8034552981057002E-2</v>
      </c>
      <c r="Z963" s="17">
        <v>0.11876843820145901</v>
      </c>
      <c r="AA963" s="17">
        <v>0.20923977597683099</v>
      </c>
      <c r="AB963" s="17">
        <v>0.13775604474016701</v>
      </c>
      <c r="AC963" s="17">
        <v>0.115348368614018</v>
      </c>
      <c r="AD963" s="17">
        <v>0.19940937560987301</v>
      </c>
      <c r="AE963" s="17"/>
      <c r="AF963" s="17">
        <v>0.17186249789134</v>
      </c>
      <c r="AG963" s="17">
        <v>0.10041791357859101</v>
      </c>
    </row>
    <row r="964" spans="2:33" x14ac:dyDescent="0.5">
      <c r="B964" t="s">
        <v>389</v>
      </c>
      <c r="C964" s="17">
        <v>0.38982980780017901</v>
      </c>
      <c r="D964" s="17">
        <v>0.41341217002157299</v>
      </c>
      <c r="E964" s="17">
        <v>0.369194129406752</v>
      </c>
      <c r="F964" s="17"/>
      <c r="G964" s="17">
        <v>0.34947718963524199</v>
      </c>
      <c r="H964" s="17">
        <v>0.39010591507044601</v>
      </c>
      <c r="I964" s="17">
        <v>0.41244603549479097</v>
      </c>
      <c r="J964" s="17">
        <v>0.39206264261123902</v>
      </c>
      <c r="K964" s="17">
        <v>0.39889819362001999</v>
      </c>
      <c r="L964" s="17">
        <v>0.37932511692431298</v>
      </c>
      <c r="M964" s="17"/>
      <c r="N964" s="17">
        <v>0.40606806234685799</v>
      </c>
      <c r="O964" s="17">
        <v>0.57317252515953099</v>
      </c>
      <c r="P964" s="17">
        <v>0.17595448902793601</v>
      </c>
      <c r="Q964" s="17">
        <v>0.39145574116075499</v>
      </c>
      <c r="R964" s="17">
        <v>0.15137376609651801</v>
      </c>
      <c r="S964" s="17">
        <v>0.431857723839011</v>
      </c>
      <c r="T964" s="17">
        <v>0.43226179492044903</v>
      </c>
      <c r="U964" s="17">
        <v>0.38826509024651901</v>
      </c>
      <c r="V964" s="17">
        <v>0.35914832279675102</v>
      </c>
      <c r="W964" s="17">
        <v>0.482468194135175</v>
      </c>
      <c r="X964" s="17">
        <v>0.347540620189982</v>
      </c>
      <c r="Y964" s="17">
        <v>0.42859445289114001</v>
      </c>
      <c r="Z964" s="17">
        <v>0.37223601704170101</v>
      </c>
      <c r="AA964" s="17">
        <v>0.35547964520042802</v>
      </c>
      <c r="AB964" s="17">
        <v>0.37601896500291498</v>
      </c>
      <c r="AC964" s="17">
        <v>0.35300086920872498</v>
      </c>
      <c r="AD964" s="17">
        <v>0.36227797120900501</v>
      </c>
      <c r="AE964" s="17"/>
      <c r="AF964" s="17">
        <v>0.43138102193610001</v>
      </c>
      <c r="AG964" s="17">
        <v>0.362448447578815</v>
      </c>
    </row>
    <row r="965" spans="2:33" x14ac:dyDescent="0.5">
      <c r="B965" t="s">
        <v>390</v>
      </c>
      <c r="C965" s="17">
        <v>0.25970003314633899</v>
      </c>
      <c r="D965" s="17">
        <v>0.25305087018500899</v>
      </c>
      <c r="E965" s="17">
        <v>0.26694979498454202</v>
      </c>
      <c r="F965" s="17"/>
      <c r="G965" s="17">
        <v>0.31902750909308097</v>
      </c>
      <c r="H965" s="17">
        <v>0.23427807171245299</v>
      </c>
      <c r="I965" s="17">
        <v>0.19076595582540501</v>
      </c>
      <c r="J965" s="17">
        <v>0.301654271093513</v>
      </c>
      <c r="K965" s="17">
        <v>0.28804008694358901</v>
      </c>
      <c r="L965" s="17">
        <v>0.25090046350439899</v>
      </c>
      <c r="M965" s="17"/>
      <c r="N965" s="17">
        <v>0.21949447269169001</v>
      </c>
      <c r="O965" s="17">
        <v>0.17407247726184699</v>
      </c>
      <c r="P965" s="17">
        <v>0.25419902518054099</v>
      </c>
      <c r="Q965" s="17">
        <v>0.37553422615472998</v>
      </c>
      <c r="R965" s="17">
        <v>0.32702600302549401</v>
      </c>
      <c r="S965" s="17">
        <v>0</v>
      </c>
      <c r="T965" s="17">
        <v>0.27158871924864603</v>
      </c>
      <c r="U965" s="17">
        <v>0.216840298145792</v>
      </c>
      <c r="V965" s="17">
        <v>0.30039704576833298</v>
      </c>
      <c r="W965" s="17">
        <v>0.16660458859924701</v>
      </c>
      <c r="X965" s="17">
        <v>0.28517128627736399</v>
      </c>
      <c r="Y965" s="17">
        <v>0.28517187914269398</v>
      </c>
      <c r="Z965" s="17">
        <v>0.31611902212092802</v>
      </c>
      <c r="AA965" s="17">
        <v>0.18642440804351501</v>
      </c>
      <c r="AB965" s="17">
        <v>0.26406744608098598</v>
      </c>
      <c r="AC965" s="17">
        <v>0.36426957886679601</v>
      </c>
      <c r="AD965" s="17">
        <v>0.12852835738439999</v>
      </c>
      <c r="AE965" s="17"/>
      <c r="AF965" s="17">
        <v>0.189856099044384</v>
      </c>
      <c r="AG965" s="17">
        <v>0.30572568988568299</v>
      </c>
    </row>
    <row r="966" spans="2:33" x14ac:dyDescent="0.5">
      <c r="B966" t="s">
        <v>391</v>
      </c>
      <c r="C966" s="17">
        <v>0.12634875888923899</v>
      </c>
      <c r="D966" s="17">
        <v>0.123587091281621</v>
      </c>
      <c r="E966" s="17">
        <v>0.12943146687630699</v>
      </c>
      <c r="F966" s="17"/>
      <c r="G966" s="17">
        <v>7.6705756220020294E-2</v>
      </c>
      <c r="H966" s="17">
        <v>0.14795987014987499</v>
      </c>
      <c r="I966" s="17">
        <v>0.116105838881293</v>
      </c>
      <c r="J966" s="17">
        <v>9.0802014228654901E-2</v>
      </c>
      <c r="K966" s="17">
        <v>0.127203515881645</v>
      </c>
      <c r="L966" s="17">
        <v>0.16837846189956501</v>
      </c>
      <c r="M966" s="17"/>
      <c r="N966" s="17">
        <v>7.0667316581750406E-2</v>
      </c>
      <c r="O966" s="17">
        <v>0.10032087064624599</v>
      </c>
      <c r="P966" s="17">
        <v>0</v>
      </c>
      <c r="Q966" s="17">
        <v>8.8594086325688604E-2</v>
      </c>
      <c r="R966" s="17">
        <v>0.20061962045356199</v>
      </c>
      <c r="S966" s="17">
        <v>0.568142276160989</v>
      </c>
      <c r="T966" s="17">
        <v>0.13954345845753899</v>
      </c>
      <c r="U966" s="17">
        <v>0.15735628271857699</v>
      </c>
      <c r="V966" s="17">
        <v>4.9116343073238103E-2</v>
      </c>
      <c r="W966" s="17">
        <v>0.14966830847360099</v>
      </c>
      <c r="X966" s="17">
        <v>0.106547640570006</v>
      </c>
      <c r="Y966" s="17">
        <v>0.13909972964599099</v>
      </c>
      <c r="Z966" s="17">
        <v>0.124804110819368</v>
      </c>
      <c r="AA966" s="17">
        <v>0.140467917363751</v>
      </c>
      <c r="AB966" s="17">
        <v>0.109025378359871</v>
      </c>
      <c r="AC966" s="17">
        <v>7.4453018188394393E-2</v>
      </c>
      <c r="AD966" s="17">
        <v>0.21320650665788299</v>
      </c>
      <c r="AE966" s="17"/>
      <c r="AF966" s="17">
        <v>0.13748329759858899</v>
      </c>
      <c r="AG966" s="17">
        <v>0.11901133634600999</v>
      </c>
    </row>
    <row r="967" spans="2:33" x14ac:dyDescent="0.5">
      <c r="B967" t="s">
        <v>392</v>
      </c>
      <c r="C967" s="17">
        <v>6.7243573151337194E-2</v>
      </c>
      <c r="D967" s="17">
        <v>7.1988885341789197E-2</v>
      </c>
      <c r="E967" s="17">
        <v>6.1469210325966597E-2</v>
      </c>
      <c r="F967" s="17"/>
      <c r="G967" s="17">
        <v>6.06855928282364E-2</v>
      </c>
      <c r="H967" s="17">
        <v>5.41470727335489E-2</v>
      </c>
      <c r="I967" s="17">
        <v>7.3268475780280604E-2</v>
      </c>
      <c r="J967" s="17">
        <v>6.2055540317486703E-2</v>
      </c>
      <c r="K967" s="17">
        <v>3.9160057422759902E-2</v>
      </c>
      <c r="L967" s="17">
        <v>9.5820919445140706E-2</v>
      </c>
      <c r="M967" s="17"/>
      <c r="N967" s="17">
        <v>0.107830596379153</v>
      </c>
      <c r="O967" s="17">
        <v>6.3736709821402796E-2</v>
      </c>
      <c r="P967" s="17">
        <v>0.37631553460031097</v>
      </c>
      <c r="Q967" s="17">
        <v>0</v>
      </c>
      <c r="R967" s="17">
        <v>0.23603320338542899</v>
      </c>
      <c r="S967" s="17">
        <v>0</v>
      </c>
      <c r="T967" s="17">
        <v>6.20533239222502E-2</v>
      </c>
      <c r="U967" s="17">
        <v>0.104501481616536</v>
      </c>
      <c r="V967" s="17">
        <v>7.8230731281696206E-2</v>
      </c>
      <c r="W967" s="17">
        <v>6.5519975466082195E-2</v>
      </c>
      <c r="X967" s="17">
        <v>6.9989245368280703E-2</v>
      </c>
      <c r="Y967" s="17">
        <v>4.0181309706931199E-2</v>
      </c>
      <c r="Z967" s="17">
        <v>5.7526028674180302E-2</v>
      </c>
      <c r="AA967" s="17">
        <v>0</v>
      </c>
      <c r="AB967" s="17">
        <v>5.9688329908537903E-2</v>
      </c>
      <c r="AC967" s="17">
        <v>0</v>
      </c>
      <c r="AD967" s="17">
        <v>7.3886870376658004E-2</v>
      </c>
      <c r="AE967" s="17"/>
      <c r="AF967" s="17">
        <v>5.7302457970576599E-2</v>
      </c>
      <c r="AG967" s="17">
        <v>7.3794555148543495E-2</v>
      </c>
    </row>
    <row r="968" spans="2:33" x14ac:dyDescent="0.5">
      <c r="B968" t="s">
        <v>88</v>
      </c>
      <c r="C968" s="17">
        <v>2.8080733965496599E-2</v>
      </c>
      <c r="D968" s="17">
        <v>1.58026762869974E-2</v>
      </c>
      <c r="E968" s="17">
        <v>3.9719392726288202E-2</v>
      </c>
      <c r="F968" s="17"/>
      <c r="G968" s="17">
        <v>4.2703495494798301E-2</v>
      </c>
      <c r="H968" s="17">
        <v>4.79251777019374E-3</v>
      </c>
      <c r="I968" s="17">
        <v>2.6439965521336602E-2</v>
      </c>
      <c r="J968" s="17">
        <v>2.6902654582573401E-2</v>
      </c>
      <c r="K968" s="17">
        <v>4.8020821623688002E-2</v>
      </c>
      <c r="L968" s="17">
        <v>2.4344724960382098E-2</v>
      </c>
      <c r="M968" s="17"/>
      <c r="N968" s="17">
        <v>1.9455431007938E-2</v>
      </c>
      <c r="O968" s="17">
        <v>8.8697417110973703E-2</v>
      </c>
      <c r="P968" s="17">
        <v>0</v>
      </c>
      <c r="Q968" s="17">
        <v>5.6560345615560899E-2</v>
      </c>
      <c r="R968" s="17">
        <v>0</v>
      </c>
      <c r="S968" s="17">
        <v>0</v>
      </c>
      <c r="T968" s="17">
        <v>3.6161232385567399E-2</v>
      </c>
      <c r="U968" s="17">
        <v>0</v>
      </c>
      <c r="V968" s="17">
        <v>1.4713827164601101E-2</v>
      </c>
      <c r="W968" s="17">
        <v>0</v>
      </c>
      <c r="X968" s="17">
        <v>0</v>
      </c>
      <c r="Y968" s="17">
        <v>1.8918075632186501E-2</v>
      </c>
      <c r="Z968" s="17">
        <v>1.0546383142363201E-2</v>
      </c>
      <c r="AA968" s="17">
        <v>0.10838825341547501</v>
      </c>
      <c r="AB968" s="17">
        <v>5.3443835907523399E-2</v>
      </c>
      <c r="AC968" s="17">
        <v>9.2928165122066794E-2</v>
      </c>
      <c r="AD968" s="17">
        <v>2.2690918762180899E-2</v>
      </c>
      <c r="AE968" s="17"/>
      <c r="AF968" s="17">
        <v>1.21146255590103E-2</v>
      </c>
      <c r="AG968" s="17">
        <v>3.86020574623573E-2</v>
      </c>
    </row>
    <row r="969" spans="2:33" x14ac:dyDescent="0.5">
      <c r="B969" t="s">
        <v>393</v>
      </c>
      <c r="C969" s="17">
        <v>0.518626900847588</v>
      </c>
      <c r="D969" s="17">
        <v>0.53557047690458304</v>
      </c>
      <c r="E969" s="17">
        <v>0.50243013508689605</v>
      </c>
      <c r="F969" s="17"/>
      <c r="G969" s="17">
        <v>0.500877646363864</v>
      </c>
      <c r="H969" s="17">
        <v>0.55882246763392995</v>
      </c>
      <c r="I969" s="17">
        <v>0.59341976399168495</v>
      </c>
      <c r="J969" s="17">
        <v>0.51858551977777201</v>
      </c>
      <c r="K969" s="17">
        <v>0.49757551812831802</v>
      </c>
      <c r="L969" s="17">
        <v>0.46055543019051298</v>
      </c>
      <c r="M969" s="17"/>
      <c r="N969" s="17">
        <v>0.58255218333946901</v>
      </c>
      <c r="O969" s="17">
        <v>0.57317252515953099</v>
      </c>
      <c r="P969" s="17">
        <v>0.36948544021914698</v>
      </c>
      <c r="Q969" s="17">
        <v>0.47931134190402103</v>
      </c>
      <c r="R969" s="17">
        <v>0.23632117313551401</v>
      </c>
      <c r="S969" s="17">
        <v>0.431857723839011</v>
      </c>
      <c r="T969" s="17">
        <v>0.49065326598599701</v>
      </c>
      <c r="U969" s="17">
        <v>0.52130193751909504</v>
      </c>
      <c r="V969" s="17">
        <v>0.55754205271213098</v>
      </c>
      <c r="W969" s="17">
        <v>0.61820712746106898</v>
      </c>
      <c r="X969" s="17">
        <v>0.53829182778434903</v>
      </c>
      <c r="Y969" s="17">
        <v>0.51662900587219696</v>
      </c>
      <c r="Z969" s="17">
        <v>0.491004455243161</v>
      </c>
      <c r="AA969" s="17">
        <v>0.56471942117725904</v>
      </c>
      <c r="AB969" s="17">
        <v>0.51377500974308199</v>
      </c>
      <c r="AC969" s="17">
        <v>0.46834923782274301</v>
      </c>
      <c r="AD969" s="17">
        <v>0.561687346818878</v>
      </c>
      <c r="AE969" s="17"/>
      <c r="AF969" s="17">
        <v>0.60324351982743896</v>
      </c>
      <c r="AG969" s="17">
        <v>0.46286636115740598</v>
      </c>
    </row>
    <row r="970" spans="2:33" x14ac:dyDescent="0.5">
      <c r="B970" t="s">
        <v>394</v>
      </c>
      <c r="C970" s="17">
        <v>0.19359233204057599</v>
      </c>
      <c r="D970" s="17">
        <v>0.19557597662341</v>
      </c>
      <c r="E970" s="17">
        <v>0.19090067720227399</v>
      </c>
      <c r="F970" s="17"/>
      <c r="G970" s="17">
        <v>0.13739134904825701</v>
      </c>
      <c r="H970" s="17">
        <v>0.20210694288342401</v>
      </c>
      <c r="I970" s="17">
        <v>0.18937431466157301</v>
      </c>
      <c r="J970" s="17">
        <v>0.152857554546142</v>
      </c>
      <c r="K970" s="17">
        <v>0.16636357330440499</v>
      </c>
      <c r="L970" s="17">
        <v>0.264199381344706</v>
      </c>
      <c r="M970" s="17"/>
      <c r="N970" s="17">
        <v>0.178497912960903</v>
      </c>
      <c r="O970" s="17">
        <v>0.16405758046764901</v>
      </c>
      <c r="P970" s="17">
        <v>0.37631553460031097</v>
      </c>
      <c r="Q970" s="17">
        <v>8.8594086325688604E-2</v>
      </c>
      <c r="R970" s="17">
        <v>0.43665282383899101</v>
      </c>
      <c r="S970" s="17">
        <v>0.568142276160989</v>
      </c>
      <c r="T970" s="17">
        <v>0.20159678237978901</v>
      </c>
      <c r="U970" s="17">
        <v>0.26185776433511299</v>
      </c>
      <c r="V970" s="17">
        <v>0.127347074354934</v>
      </c>
      <c r="W970" s="17">
        <v>0.21518828393968401</v>
      </c>
      <c r="X970" s="17">
        <v>0.17653688593828701</v>
      </c>
      <c r="Y970" s="17">
        <v>0.179281039352922</v>
      </c>
      <c r="Z970" s="17">
        <v>0.18233013949354801</v>
      </c>
      <c r="AA970" s="17">
        <v>0.140467917363751</v>
      </c>
      <c r="AB970" s="17">
        <v>0.16871370826840901</v>
      </c>
      <c r="AC970" s="17">
        <v>7.4453018188394393E-2</v>
      </c>
      <c r="AD970" s="17">
        <v>0.28709337703454102</v>
      </c>
      <c r="AE970" s="17"/>
      <c r="AF970" s="17">
        <v>0.194785755569166</v>
      </c>
      <c r="AG970" s="17">
        <v>0.19280589149455399</v>
      </c>
    </row>
    <row r="971" spans="2:33" x14ac:dyDescent="0.5">
      <c r="B971" t="s">
        <v>100</v>
      </c>
      <c r="C971" s="17">
        <v>0.32503456880701098</v>
      </c>
      <c r="D971" s="17">
        <v>0.33999450028117401</v>
      </c>
      <c r="E971" s="17">
        <v>0.311529457884622</v>
      </c>
      <c r="F971" s="17"/>
      <c r="G971" s="17">
        <v>0.363486297315607</v>
      </c>
      <c r="H971" s="17">
        <v>0.356715524750506</v>
      </c>
      <c r="I971" s="17">
        <v>0.404045449330111</v>
      </c>
      <c r="J971" s="17">
        <v>0.36572796523162998</v>
      </c>
      <c r="K971" s="17">
        <v>0.33121194482391297</v>
      </c>
      <c r="L971" s="17">
        <v>0.19635604884580701</v>
      </c>
      <c r="M971" s="17"/>
      <c r="N971" s="17">
        <v>0.40405427037856601</v>
      </c>
      <c r="O971" s="17">
        <v>0.40911494469188198</v>
      </c>
      <c r="P971" s="17">
        <v>-6.8300943811640501E-3</v>
      </c>
      <c r="Q971" s="17">
        <v>0.39071725557833198</v>
      </c>
      <c r="R971" s="17">
        <v>-0.200331650703477</v>
      </c>
      <c r="S971" s="17">
        <v>-0.136284552321978</v>
      </c>
      <c r="T971" s="17">
        <v>0.289056483606208</v>
      </c>
      <c r="U971" s="17">
        <v>0.259444173183982</v>
      </c>
      <c r="V971" s="17">
        <v>0.430194978357197</v>
      </c>
      <c r="W971" s="17">
        <v>0.40301884352138601</v>
      </c>
      <c r="X971" s="17">
        <v>0.36175494184606199</v>
      </c>
      <c r="Y971" s="17">
        <v>0.33734796651927501</v>
      </c>
      <c r="Z971" s="17">
        <v>0.30867431574961302</v>
      </c>
      <c r="AA971" s="17">
        <v>0.42425150381350801</v>
      </c>
      <c r="AB971" s="17">
        <v>0.34506130147467301</v>
      </c>
      <c r="AC971" s="17">
        <v>0.39389621963434901</v>
      </c>
      <c r="AD971" s="17">
        <v>0.27459396978433698</v>
      </c>
      <c r="AE971" s="17"/>
      <c r="AF971" s="17">
        <v>0.40845776425827302</v>
      </c>
      <c r="AG971" s="17">
        <v>0.27006046966285202</v>
      </c>
    </row>
    <row r="972" spans="2:33" x14ac:dyDescent="0.5">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row>
    <row r="973" spans="2:33" x14ac:dyDescent="0.5">
      <c r="B973" s="6" t="s">
        <v>396</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row>
    <row r="974" spans="2:33" x14ac:dyDescent="0.5">
      <c r="B974" s="24" t="s">
        <v>58</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row>
    <row r="975" spans="2:33" x14ac:dyDescent="0.5">
      <c r="B975" t="s">
        <v>93</v>
      </c>
      <c r="C975" s="17">
        <v>0.14274735133952199</v>
      </c>
      <c r="D975" s="17">
        <v>0.15303844284427701</v>
      </c>
      <c r="E975" s="17">
        <v>0.1336361627448</v>
      </c>
      <c r="F975" s="17"/>
      <c r="G975" s="17">
        <v>0.12806057882739699</v>
      </c>
      <c r="H975" s="17">
        <v>0.143683504522508</v>
      </c>
      <c r="I975" s="17">
        <v>0.18168060267778</v>
      </c>
      <c r="J975" s="17">
        <v>0.147372740532283</v>
      </c>
      <c r="K975" s="17">
        <v>0.15564880485931701</v>
      </c>
      <c r="L975" s="17">
        <v>0.105619326604142</v>
      </c>
      <c r="M975" s="17"/>
      <c r="N975" s="17">
        <v>0.12551378471104799</v>
      </c>
      <c r="O975" s="17">
        <v>4.1010454039014398E-2</v>
      </c>
      <c r="P975" s="17">
        <v>0.13302560114220999</v>
      </c>
      <c r="Q975" s="17">
        <v>0.16790375028993099</v>
      </c>
      <c r="R975" s="17">
        <v>7.8008431965659999E-2</v>
      </c>
      <c r="S975" s="17">
        <v>0.26420185765721599</v>
      </c>
      <c r="T975" s="17">
        <v>0.11909266931936</v>
      </c>
      <c r="U975" s="17">
        <v>0.15431369880478399</v>
      </c>
      <c r="V975" s="17">
        <v>0.17794053713716501</v>
      </c>
      <c r="W975" s="17">
        <v>0.17508275345317401</v>
      </c>
      <c r="X975" s="17">
        <v>0.15811560012944001</v>
      </c>
      <c r="Y975" s="17">
        <v>0.11561823450226399</v>
      </c>
      <c r="Z975" s="17">
        <v>0.165819191276489</v>
      </c>
      <c r="AA975" s="17">
        <v>0.16227921342155799</v>
      </c>
      <c r="AB975" s="17">
        <v>0.14097906741118599</v>
      </c>
      <c r="AC975" s="17">
        <v>0.143440757466679</v>
      </c>
      <c r="AD975" s="17">
        <v>0.133802432710215</v>
      </c>
      <c r="AE975" s="17"/>
      <c r="AF975" s="17">
        <v>0.183651166382547</v>
      </c>
      <c r="AG975" s="17">
        <v>0.115792613255156</v>
      </c>
    </row>
    <row r="976" spans="2:33" x14ac:dyDescent="0.5">
      <c r="B976" t="s">
        <v>94</v>
      </c>
      <c r="C976" s="17">
        <v>0.46175918218196998</v>
      </c>
      <c r="D976" s="17">
        <v>0.47755917985906099</v>
      </c>
      <c r="E976" s="17">
        <v>0.44871022480081002</v>
      </c>
      <c r="F976" s="17"/>
      <c r="G976" s="17">
        <v>0.56458784393475803</v>
      </c>
      <c r="H976" s="17">
        <v>0.41062736531288002</v>
      </c>
      <c r="I976" s="17">
        <v>0.42698923957316898</v>
      </c>
      <c r="J976" s="17">
        <v>0.45546286011935799</v>
      </c>
      <c r="K976" s="17">
        <v>0.49625794388647398</v>
      </c>
      <c r="L976" s="17">
        <v>0.46061741017987601</v>
      </c>
      <c r="M976" s="17"/>
      <c r="N976" s="17">
        <v>0.38815521766516797</v>
      </c>
      <c r="O976" s="17">
        <v>0.52310256130111799</v>
      </c>
      <c r="P976" s="17">
        <v>0.31307053073769903</v>
      </c>
      <c r="Q976" s="17">
        <v>0.436350492796242</v>
      </c>
      <c r="R976" s="17">
        <v>0.38902971211871901</v>
      </c>
      <c r="S976" s="17">
        <v>0.16765586618179501</v>
      </c>
      <c r="T976" s="17">
        <v>0.36963274557068099</v>
      </c>
      <c r="U976" s="17">
        <v>0.49309347873962001</v>
      </c>
      <c r="V976" s="17">
        <v>0.41214755340293502</v>
      </c>
      <c r="W976" s="17">
        <v>0.41991127152429503</v>
      </c>
      <c r="X976" s="17">
        <v>0.26724858111525102</v>
      </c>
      <c r="Y976" s="17">
        <v>0.522312427186016</v>
      </c>
      <c r="Z976" s="17">
        <v>0.48671316467296999</v>
      </c>
      <c r="AA976" s="17">
        <v>0.64445827838354897</v>
      </c>
      <c r="AB976" s="17">
        <v>0.45864266015383398</v>
      </c>
      <c r="AC976" s="17">
        <v>0.46422101669321297</v>
      </c>
      <c r="AD976" s="17">
        <v>0.430624726597507</v>
      </c>
      <c r="AE976" s="17"/>
      <c r="AF976" s="17">
        <v>0.48712435396819198</v>
      </c>
      <c r="AG976" s="17">
        <v>0.445044077215761</v>
      </c>
    </row>
    <row r="977" spans="2:33" x14ac:dyDescent="0.5">
      <c r="B977" t="s">
        <v>188</v>
      </c>
      <c r="C977" s="17">
        <v>0.21649266216014601</v>
      </c>
      <c r="D977" s="17">
        <v>0.20753099044559301</v>
      </c>
      <c r="E977" s="17">
        <v>0.22345254257789399</v>
      </c>
      <c r="F977" s="17"/>
      <c r="G977" s="17">
        <v>0.20170849025246701</v>
      </c>
      <c r="H977" s="17">
        <v>0.25100850693905102</v>
      </c>
      <c r="I977" s="17">
        <v>0.21691080850552699</v>
      </c>
      <c r="J977" s="17">
        <v>0.27286073145038697</v>
      </c>
      <c r="K977" s="17">
        <v>0.165360235781009</v>
      </c>
      <c r="L977" s="17">
        <v>0.19145263124711001</v>
      </c>
      <c r="M977" s="17"/>
      <c r="N977" s="17">
        <v>0.29787888255227701</v>
      </c>
      <c r="O977" s="17">
        <v>0.143247836888442</v>
      </c>
      <c r="P977" s="17">
        <v>0.17758833351978001</v>
      </c>
      <c r="Q977" s="17">
        <v>0.25300557336445401</v>
      </c>
      <c r="R977" s="17">
        <v>8.4947407038996697E-2</v>
      </c>
      <c r="S977" s="17">
        <v>0</v>
      </c>
      <c r="T977" s="17">
        <v>0.233271663131188</v>
      </c>
      <c r="U977" s="17">
        <v>0.18003831752320701</v>
      </c>
      <c r="V977" s="17">
        <v>0.29550812552296102</v>
      </c>
      <c r="W977" s="17">
        <v>0.24448253848754301</v>
      </c>
      <c r="X977" s="17">
        <v>0.33777744072746702</v>
      </c>
      <c r="Y977" s="17">
        <v>0.219031618008795</v>
      </c>
      <c r="Z977" s="17">
        <v>0.15595641553554601</v>
      </c>
      <c r="AA977" s="17">
        <v>0.140467917363751</v>
      </c>
      <c r="AB977" s="17">
        <v>0.235349334498729</v>
      </c>
      <c r="AC977" s="17">
        <v>0.33260410269817497</v>
      </c>
      <c r="AD977" s="17">
        <v>0.15138992652177599</v>
      </c>
      <c r="AE977" s="17"/>
      <c r="AF977" s="17">
        <v>0.19101182389937599</v>
      </c>
      <c r="AG977" s="17">
        <v>0.23328398885587701</v>
      </c>
    </row>
    <row r="978" spans="2:33" x14ac:dyDescent="0.5">
      <c r="B978" t="s">
        <v>96</v>
      </c>
      <c r="C978" s="17">
        <v>0.124623905383256</v>
      </c>
      <c r="D978" s="17">
        <v>0.12150769739570599</v>
      </c>
      <c r="E978" s="17">
        <v>0.126454250890978</v>
      </c>
      <c r="F978" s="17"/>
      <c r="G978" s="17">
        <v>9.4071388849561996E-2</v>
      </c>
      <c r="H978" s="17">
        <v>0.17018097865720799</v>
      </c>
      <c r="I978" s="17">
        <v>0.112682530888102</v>
      </c>
      <c r="J978" s="17">
        <v>5.5328251000630498E-2</v>
      </c>
      <c r="K978" s="17">
        <v>0.134275145003492</v>
      </c>
      <c r="L978" s="17">
        <v>0.168939270703687</v>
      </c>
      <c r="M978" s="17"/>
      <c r="N978" s="17">
        <v>0.13938863637108301</v>
      </c>
      <c r="O978" s="17">
        <v>0.25143579416143402</v>
      </c>
      <c r="P978" s="17">
        <v>0</v>
      </c>
      <c r="Q978" s="17">
        <v>6.5909726271654603E-2</v>
      </c>
      <c r="R978" s="17">
        <v>0.44801444887662401</v>
      </c>
      <c r="S978" s="17">
        <v>0.568142276160989</v>
      </c>
      <c r="T978" s="17">
        <v>0.21961145091322301</v>
      </c>
      <c r="U978" s="17">
        <v>0.115167925784459</v>
      </c>
      <c r="V978" s="17">
        <v>2.1459225490641599E-2</v>
      </c>
      <c r="W978" s="17">
        <v>0.11747362890322501</v>
      </c>
      <c r="X978" s="17">
        <v>0.23685837802784199</v>
      </c>
      <c r="Y978" s="17">
        <v>0.115481049960314</v>
      </c>
      <c r="Z978" s="17">
        <v>0.15884514853287801</v>
      </c>
      <c r="AA978" s="17">
        <v>5.2794590831141103E-2</v>
      </c>
      <c r="AB978" s="17">
        <v>9.4024205862546201E-2</v>
      </c>
      <c r="AC978" s="17">
        <v>0</v>
      </c>
      <c r="AD978" s="17">
        <v>0.208416624717186</v>
      </c>
      <c r="AE978" s="17"/>
      <c r="AF978" s="17">
        <v>0.104435393993053</v>
      </c>
      <c r="AG978" s="17">
        <v>0.13792770201600901</v>
      </c>
    </row>
    <row r="979" spans="2:33" x14ac:dyDescent="0.5">
      <c r="B979" t="s">
        <v>97</v>
      </c>
      <c r="C979" s="17">
        <v>3.8906028558931299E-2</v>
      </c>
      <c r="D979" s="17">
        <v>2.7545804539930101E-2</v>
      </c>
      <c r="E979" s="17">
        <v>4.9724704628379399E-2</v>
      </c>
      <c r="F979" s="17"/>
      <c r="G979" s="17">
        <v>0</v>
      </c>
      <c r="H979" s="17">
        <v>2.4499644568353698E-2</v>
      </c>
      <c r="I979" s="17">
        <v>3.7759995556301003E-2</v>
      </c>
      <c r="J979" s="17">
        <v>4.3017161085607901E-2</v>
      </c>
      <c r="K979" s="17">
        <v>2.35878922936591E-2</v>
      </c>
      <c r="L979" s="17">
        <v>6.9173678531662994E-2</v>
      </c>
      <c r="M979" s="17"/>
      <c r="N979" s="17">
        <v>4.9063478700423997E-2</v>
      </c>
      <c r="O979" s="17">
        <v>0</v>
      </c>
      <c r="P979" s="17">
        <v>0.37631553460031097</v>
      </c>
      <c r="Q979" s="17">
        <v>1.9014440255700302E-2</v>
      </c>
      <c r="R979" s="17">
        <v>0</v>
      </c>
      <c r="S979" s="17">
        <v>0</v>
      </c>
      <c r="T979" s="17">
        <v>2.2230238679981099E-2</v>
      </c>
      <c r="U979" s="17">
        <v>5.73865791479298E-2</v>
      </c>
      <c r="V979" s="17">
        <v>7.8230731281696206E-2</v>
      </c>
      <c r="W979" s="17">
        <v>4.3049807631762797E-2</v>
      </c>
      <c r="X979" s="17">
        <v>0</v>
      </c>
      <c r="Y979" s="17">
        <v>2.0481768231153701E-2</v>
      </c>
      <c r="Z979" s="17">
        <v>1.12138358202991E-2</v>
      </c>
      <c r="AA979" s="17">
        <v>0</v>
      </c>
      <c r="AB979" s="17">
        <v>4.3576048544152299E-2</v>
      </c>
      <c r="AC979" s="17">
        <v>5.9734123141932299E-2</v>
      </c>
      <c r="AD979" s="17">
        <v>3.88762064346279E-2</v>
      </c>
      <c r="AE979" s="17"/>
      <c r="AF979" s="17">
        <v>2.5401944782652501E-2</v>
      </c>
      <c r="AG979" s="17">
        <v>4.7804930553184098E-2</v>
      </c>
    </row>
    <row r="980" spans="2:33" x14ac:dyDescent="0.5">
      <c r="B980" t="s">
        <v>231</v>
      </c>
      <c r="C980" s="17">
        <v>1.5470870376175099E-2</v>
      </c>
      <c r="D980" s="17">
        <v>1.28178849154335E-2</v>
      </c>
      <c r="E980" s="17">
        <v>1.80221143571377E-2</v>
      </c>
      <c r="F980" s="17"/>
      <c r="G980" s="17">
        <v>1.1571698135816599E-2</v>
      </c>
      <c r="H980" s="17">
        <v>0</v>
      </c>
      <c r="I980" s="17">
        <v>2.3976822799120799E-2</v>
      </c>
      <c r="J980" s="17">
        <v>2.5958255811733999E-2</v>
      </c>
      <c r="K980" s="17">
        <v>2.48699781760485E-2</v>
      </c>
      <c r="L980" s="17">
        <v>4.1976827335220099E-3</v>
      </c>
      <c r="M980" s="17"/>
      <c r="N980" s="17">
        <v>0</v>
      </c>
      <c r="O980" s="17">
        <v>4.1203353609991E-2</v>
      </c>
      <c r="P980" s="17">
        <v>0</v>
      </c>
      <c r="Q980" s="17">
        <v>5.7816017022018197E-2</v>
      </c>
      <c r="R980" s="17">
        <v>0</v>
      </c>
      <c r="S980" s="17">
        <v>0</v>
      </c>
      <c r="T980" s="17">
        <v>3.6161232385567399E-2</v>
      </c>
      <c r="U980" s="17">
        <v>0</v>
      </c>
      <c r="V980" s="17">
        <v>1.4713827164601101E-2</v>
      </c>
      <c r="W980" s="17">
        <v>0</v>
      </c>
      <c r="X980" s="17">
        <v>0</v>
      </c>
      <c r="Y980" s="17">
        <v>7.0749021114575299E-3</v>
      </c>
      <c r="Z980" s="17">
        <v>2.1452244161818301E-2</v>
      </c>
      <c r="AA980" s="17">
        <v>0</v>
      </c>
      <c r="AB980" s="17">
        <v>2.7428683529552099E-2</v>
      </c>
      <c r="AC980" s="17">
        <v>0</v>
      </c>
      <c r="AD980" s="17">
        <v>3.6890083018689401E-2</v>
      </c>
      <c r="AE980" s="17"/>
      <c r="AF980" s="17">
        <v>8.3753169741804193E-3</v>
      </c>
      <c r="AG980" s="17">
        <v>2.0146688104013499E-2</v>
      </c>
    </row>
    <row r="981" spans="2:33" x14ac:dyDescent="0.5">
      <c r="B981" t="s">
        <v>98</v>
      </c>
      <c r="C981" s="17">
        <v>0.60450653352149197</v>
      </c>
      <c r="D981" s="17">
        <v>0.63059762270333797</v>
      </c>
      <c r="E981" s="17">
        <v>0.58234638754561097</v>
      </c>
      <c r="F981" s="17"/>
      <c r="G981" s="17">
        <v>0.69264842276215499</v>
      </c>
      <c r="H981" s="17">
        <v>0.55431086983538802</v>
      </c>
      <c r="I981" s="17">
        <v>0.608669842250949</v>
      </c>
      <c r="J981" s="17">
        <v>0.60283560065164099</v>
      </c>
      <c r="K981" s="17">
        <v>0.65190674874579102</v>
      </c>
      <c r="L981" s="17">
        <v>0.56623673678401898</v>
      </c>
      <c r="M981" s="17"/>
      <c r="N981" s="17">
        <v>0.51366900237621604</v>
      </c>
      <c r="O981" s="17">
        <v>0.56411301534013203</v>
      </c>
      <c r="P981" s="17">
        <v>0.44609613187990899</v>
      </c>
      <c r="Q981" s="17">
        <v>0.60425424308617304</v>
      </c>
      <c r="R981" s="17">
        <v>0.46703814408437899</v>
      </c>
      <c r="S981" s="17">
        <v>0.431857723839011</v>
      </c>
      <c r="T981" s="17">
        <v>0.48872541489004101</v>
      </c>
      <c r="U981" s="17">
        <v>0.64740717754440402</v>
      </c>
      <c r="V981" s="17">
        <v>0.59008809054010003</v>
      </c>
      <c r="W981" s="17">
        <v>0.594994024977469</v>
      </c>
      <c r="X981" s="17">
        <v>0.425364181244691</v>
      </c>
      <c r="Y981" s="17">
        <v>0.63793066168828005</v>
      </c>
      <c r="Z981" s="17">
        <v>0.65253235594945802</v>
      </c>
      <c r="AA981" s="17">
        <v>0.80673749180510801</v>
      </c>
      <c r="AB981" s="17">
        <v>0.59962172756501997</v>
      </c>
      <c r="AC981" s="17">
        <v>0.60766177415989198</v>
      </c>
      <c r="AD981" s="17">
        <v>0.56442715930772103</v>
      </c>
      <c r="AE981" s="17"/>
      <c r="AF981" s="17">
        <v>0.67077552035073895</v>
      </c>
      <c r="AG981" s="17">
        <v>0.560836690470917</v>
      </c>
    </row>
    <row r="982" spans="2:33" x14ac:dyDescent="0.5">
      <c r="B982" t="s">
        <v>99</v>
      </c>
      <c r="C982" s="17">
        <v>0.16352993394218701</v>
      </c>
      <c r="D982" s="17">
        <v>0.14905350193563599</v>
      </c>
      <c r="E982" s="17">
        <v>0.176178955519357</v>
      </c>
      <c r="F982" s="17"/>
      <c r="G982" s="17">
        <v>9.4071388849561996E-2</v>
      </c>
      <c r="H982" s="17">
        <v>0.19468062322556101</v>
      </c>
      <c r="I982" s="17">
        <v>0.15044252644440301</v>
      </c>
      <c r="J982" s="17">
        <v>9.8345412086238398E-2</v>
      </c>
      <c r="K982" s="17">
        <v>0.15786303729715101</v>
      </c>
      <c r="L982" s="17">
        <v>0.23811294923535001</v>
      </c>
      <c r="M982" s="17"/>
      <c r="N982" s="17">
        <v>0.188452115071507</v>
      </c>
      <c r="O982" s="17">
        <v>0.25143579416143402</v>
      </c>
      <c r="P982" s="17">
        <v>0.37631553460031097</v>
      </c>
      <c r="Q982" s="17">
        <v>8.4924166527354905E-2</v>
      </c>
      <c r="R982" s="17">
        <v>0.44801444887662401</v>
      </c>
      <c r="S982" s="17">
        <v>0.568142276160989</v>
      </c>
      <c r="T982" s="17">
        <v>0.24184168959320401</v>
      </c>
      <c r="U982" s="17">
        <v>0.172554504932389</v>
      </c>
      <c r="V982" s="17">
        <v>9.9689956772337898E-2</v>
      </c>
      <c r="W982" s="17">
        <v>0.16052343653498799</v>
      </c>
      <c r="X982" s="17">
        <v>0.23685837802784199</v>
      </c>
      <c r="Y982" s="17">
        <v>0.13596281819146699</v>
      </c>
      <c r="Z982" s="17">
        <v>0.17005898435317701</v>
      </c>
      <c r="AA982" s="17">
        <v>5.2794590831141103E-2</v>
      </c>
      <c r="AB982" s="17">
        <v>0.13760025440669801</v>
      </c>
      <c r="AC982" s="17">
        <v>5.9734123141932299E-2</v>
      </c>
      <c r="AD982" s="17">
        <v>0.247292831151813</v>
      </c>
      <c r="AE982" s="17"/>
      <c r="AF982" s="17">
        <v>0.129837338775705</v>
      </c>
      <c r="AG982" s="17">
        <v>0.18573263256919301</v>
      </c>
    </row>
    <row r="983" spans="2:33" x14ac:dyDescent="0.5">
      <c r="B983" t="s">
        <v>100</v>
      </c>
      <c r="C983" s="17">
        <v>0.44097659957930502</v>
      </c>
      <c r="D983" s="17">
        <v>0.48154412076770198</v>
      </c>
      <c r="E983" s="17">
        <v>0.40616743202625299</v>
      </c>
      <c r="F983" s="17"/>
      <c r="G983" s="17">
        <v>0.59857703391259298</v>
      </c>
      <c r="H983" s="17">
        <v>0.35963024660982701</v>
      </c>
      <c r="I983" s="17">
        <v>0.45822731580654602</v>
      </c>
      <c r="J983" s="17">
        <v>0.50449018856540295</v>
      </c>
      <c r="K983" s="17">
        <v>0.49404371144864001</v>
      </c>
      <c r="L983" s="17">
        <v>0.328123787548669</v>
      </c>
      <c r="M983" s="17"/>
      <c r="N983" s="17">
        <v>0.32521688730470899</v>
      </c>
      <c r="O983" s="17">
        <v>0.31267722117869801</v>
      </c>
      <c r="P983" s="17">
        <v>6.9780597279597401E-2</v>
      </c>
      <c r="Q983" s="17">
        <v>0.51933007655881802</v>
      </c>
      <c r="R983" s="17">
        <v>1.9023695207755299E-2</v>
      </c>
      <c r="S983" s="17">
        <v>-0.136284552321978</v>
      </c>
      <c r="T983" s="17">
        <v>0.246883725296837</v>
      </c>
      <c r="U983" s="17">
        <v>0.47485267261201503</v>
      </c>
      <c r="V983" s="17">
        <v>0.49039813376776198</v>
      </c>
      <c r="W983" s="17">
        <v>0.43447058844248099</v>
      </c>
      <c r="X983" s="17">
        <v>0.18850580321685001</v>
      </c>
      <c r="Y983" s="17">
        <v>0.501967843496813</v>
      </c>
      <c r="Z983" s="17">
        <v>0.48247337159628101</v>
      </c>
      <c r="AA983" s="17">
        <v>0.75394290097396699</v>
      </c>
      <c r="AB983" s="17">
        <v>0.46202147315832198</v>
      </c>
      <c r="AC983" s="17">
        <v>0.54792765101796004</v>
      </c>
      <c r="AD983" s="17">
        <v>0.31713432815590797</v>
      </c>
      <c r="AE983" s="17"/>
      <c r="AF983" s="17">
        <v>0.54093818157503304</v>
      </c>
      <c r="AG983" s="17">
        <v>0.37510405790172402</v>
      </c>
    </row>
    <row r="984" spans="2:33" x14ac:dyDescent="0.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row>
    <row r="985" spans="2:33" x14ac:dyDescent="0.5">
      <c r="B985" s="6" t="s">
        <v>411</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row>
    <row r="986" spans="2:33" x14ac:dyDescent="0.5">
      <c r="B986" s="24" t="s">
        <v>546</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row>
    <row r="987" spans="2:33" x14ac:dyDescent="0.5">
      <c r="B987" t="s">
        <v>405</v>
      </c>
      <c r="C987" s="17">
        <v>0.57704486042323699</v>
      </c>
      <c r="D987" s="17">
        <v>0.61354928371714301</v>
      </c>
      <c r="E987" s="17">
        <v>0.53086556277559704</v>
      </c>
      <c r="F987" s="17"/>
      <c r="G987" s="17">
        <v>0.39917337624405402</v>
      </c>
      <c r="H987" s="17">
        <v>0.455283959925047</v>
      </c>
      <c r="I987" s="17">
        <v>0.65362515874035099</v>
      </c>
      <c r="J987" s="17">
        <v>0.56451662129768698</v>
      </c>
      <c r="K987" s="17">
        <v>0.626803570102759</v>
      </c>
      <c r="L987" s="17">
        <v>0.59923715795075805</v>
      </c>
      <c r="M987" s="17"/>
      <c r="N987" s="17">
        <v>0.45143086237948798</v>
      </c>
      <c r="O987" s="17">
        <v>0.50645408090258903</v>
      </c>
      <c r="P987" s="17">
        <v>0.31767468206617799</v>
      </c>
      <c r="Q987" s="17">
        <v>0.47923597748389102</v>
      </c>
      <c r="R987" s="17">
        <v>0.39057817101868197</v>
      </c>
      <c r="S987" s="17">
        <v>0.43815804165457301</v>
      </c>
      <c r="T987" s="17">
        <v>0.464545184444215</v>
      </c>
      <c r="U987" s="17">
        <v>0.76073906104697397</v>
      </c>
      <c r="V987" s="17">
        <v>0.55577985065655</v>
      </c>
      <c r="W987" s="17">
        <v>0.643165039586714</v>
      </c>
      <c r="X987" s="17">
        <v>0.433064154085123</v>
      </c>
      <c r="Y987" s="17">
        <v>0.56458733048351295</v>
      </c>
      <c r="Z987" s="17">
        <v>0.480571927934688</v>
      </c>
      <c r="AA987" s="17">
        <v>1</v>
      </c>
      <c r="AB987" s="17">
        <v>0.53093269897088902</v>
      </c>
      <c r="AC987" s="17">
        <v>0.53772234294451704</v>
      </c>
      <c r="AD987" s="17">
        <v>0.60230638072313503</v>
      </c>
      <c r="AE987" s="17"/>
      <c r="AF987" s="17">
        <v>0.64045421685770998</v>
      </c>
      <c r="AG987" s="17">
        <v>0.52095697884636905</v>
      </c>
    </row>
    <row r="988" spans="2:33" x14ac:dyDescent="0.5">
      <c r="B988" t="s">
        <v>406</v>
      </c>
      <c r="C988" s="17">
        <v>0.33201836440494797</v>
      </c>
      <c r="D988" s="17">
        <v>0.30918912827925399</v>
      </c>
      <c r="E988" s="17">
        <v>0.36126559155686699</v>
      </c>
      <c r="F988" s="17"/>
      <c r="G988" s="17">
        <v>0.37875141377382798</v>
      </c>
      <c r="H988" s="17">
        <v>0.41187492406173798</v>
      </c>
      <c r="I988" s="17">
        <v>0.25867398233509997</v>
      </c>
      <c r="J988" s="17">
        <v>0.36883893850177601</v>
      </c>
      <c r="K988" s="17">
        <v>0.32020698443543499</v>
      </c>
      <c r="L988" s="17">
        <v>0.310092504755831</v>
      </c>
      <c r="M988" s="17"/>
      <c r="N988" s="17">
        <v>0.39582633786089799</v>
      </c>
      <c r="O988" s="17">
        <v>0.29730958215078801</v>
      </c>
      <c r="P988" s="17">
        <v>0.43508071462088199</v>
      </c>
      <c r="Q988" s="17">
        <v>0.47769521330620601</v>
      </c>
      <c r="R988" s="17">
        <v>0.17584456129973999</v>
      </c>
      <c r="S988" s="17">
        <v>0.21194362365038499</v>
      </c>
      <c r="T988" s="17">
        <v>0.44828641003942199</v>
      </c>
      <c r="U988" s="17">
        <v>0.216072394687779</v>
      </c>
      <c r="V988" s="17">
        <v>0.39078931973651398</v>
      </c>
      <c r="W988" s="17">
        <v>0.29476925468191501</v>
      </c>
      <c r="X988" s="17">
        <v>0.36291340057021199</v>
      </c>
      <c r="Y988" s="17">
        <v>0.32671632791431499</v>
      </c>
      <c r="Z988" s="17">
        <v>0.37867183900764501</v>
      </c>
      <c r="AA988" s="17">
        <v>0</v>
      </c>
      <c r="AB988" s="17">
        <v>0.37644361672999999</v>
      </c>
      <c r="AC988" s="17">
        <v>0.46227765705548302</v>
      </c>
      <c r="AD988" s="17">
        <v>0.36157911557484601</v>
      </c>
      <c r="AE988" s="17"/>
      <c r="AF988" s="17">
        <v>0.29745104698494201</v>
      </c>
      <c r="AG988" s="17">
        <v>0.36259441366491602</v>
      </c>
    </row>
    <row r="989" spans="2:33" x14ac:dyDescent="0.5">
      <c r="B989" t="s">
        <v>407</v>
      </c>
      <c r="C989" s="17">
        <v>7.2031447264661597E-2</v>
      </c>
      <c r="D989" s="17">
        <v>6.1867676297578701E-2</v>
      </c>
      <c r="E989" s="17">
        <v>8.4640017785586399E-2</v>
      </c>
      <c r="F989" s="17"/>
      <c r="G989" s="17">
        <v>0.121771843870912</v>
      </c>
      <c r="H989" s="17">
        <v>0.118210269907308</v>
      </c>
      <c r="I989" s="17">
        <v>4.2234271963551798E-2</v>
      </c>
      <c r="J989" s="17">
        <v>6.6644440200536295E-2</v>
      </c>
      <c r="K989" s="17">
        <v>3.8552970848677801E-2</v>
      </c>
      <c r="L989" s="17">
        <v>9.0670337293410896E-2</v>
      </c>
      <c r="M989" s="17"/>
      <c r="N989" s="17">
        <v>0.114177740069053</v>
      </c>
      <c r="O989" s="17">
        <v>0.19623633694662301</v>
      </c>
      <c r="P989" s="17">
        <v>0.24724460331293999</v>
      </c>
      <c r="Q989" s="17">
        <v>4.30688092099029E-2</v>
      </c>
      <c r="R989" s="17">
        <v>0.433577267681579</v>
      </c>
      <c r="S989" s="17">
        <v>0</v>
      </c>
      <c r="T989" s="17">
        <v>0</v>
      </c>
      <c r="U989" s="17">
        <v>2.3188544265247201E-2</v>
      </c>
      <c r="V989" s="17">
        <v>0</v>
      </c>
      <c r="W989" s="17">
        <v>6.2065705731370699E-2</v>
      </c>
      <c r="X989" s="17">
        <v>9.0179390573477805E-2</v>
      </c>
      <c r="Y989" s="17">
        <v>0.101072591787598</v>
      </c>
      <c r="Z989" s="17">
        <v>9.87061979379696E-2</v>
      </c>
      <c r="AA989" s="17">
        <v>0</v>
      </c>
      <c r="AB989" s="17">
        <v>9.2623684299110207E-2</v>
      </c>
      <c r="AC989" s="17">
        <v>0</v>
      </c>
      <c r="AD989" s="17">
        <v>3.6114503702019102E-2</v>
      </c>
      <c r="AE989" s="17"/>
      <c r="AF989" s="17">
        <v>4.1521094872699497E-2</v>
      </c>
      <c r="AG989" s="17">
        <v>9.9018963430312898E-2</v>
      </c>
    </row>
    <row r="990" spans="2:33" x14ac:dyDescent="0.5">
      <c r="B990" t="s">
        <v>408</v>
      </c>
      <c r="C990" s="17">
        <v>1.5086424019622799E-2</v>
      </c>
      <c r="D990" s="17">
        <v>1.0751301549646399E-2</v>
      </c>
      <c r="E990" s="17">
        <v>2.0379198987595399E-2</v>
      </c>
      <c r="F990" s="17"/>
      <c r="G990" s="17">
        <v>8.0391530291253302E-2</v>
      </c>
      <c r="H990" s="17">
        <v>1.46308461059074E-2</v>
      </c>
      <c r="I990" s="17">
        <v>3.8022914034103801E-2</v>
      </c>
      <c r="J990" s="17">
        <v>0</v>
      </c>
      <c r="K990" s="17">
        <v>7.4852090017928702E-3</v>
      </c>
      <c r="L990" s="17">
        <v>0</v>
      </c>
      <c r="M990" s="17"/>
      <c r="N990" s="17">
        <v>3.8565059690561697E-2</v>
      </c>
      <c r="O990" s="17">
        <v>0</v>
      </c>
      <c r="P990" s="17">
        <v>0</v>
      </c>
      <c r="Q990" s="17">
        <v>0</v>
      </c>
      <c r="R990" s="17">
        <v>0</v>
      </c>
      <c r="S990" s="17">
        <v>0.349898334695043</v>
      </c>
      <c r="T990" s="17">
        <v>4.5465078689648303E-2</v>
      </c>
      <c r="U990" s="17">
        <v>0</v>
      </c>
      <c r="V990" s="17">
        <v>5.3430829606936001E-2</v>
      </c>
      <c r="W990" s="17">
        <v>0</v>
      </c>
      <c r="X990" s="17">
        <v>0.113843054771187</v>
      </c>
      <c r="Y990" s="17">
        <v>0</v>
      </c>
      <c r="Z990" s="17">
        <v>3.2774941213311301E-2</v>
      </c>
      <c r="AA990" s="17">
        <v>0</v>
      </c>
      <c r="AB990" s="17">
        <v>0</v>
      </c>
      <c r="AC990" s="17">
        <v>0</v>
      </c>
      <c r="AD990" s="17">
        <v>0</v>
      </c>
      <c r="AE990" s="17"/>
      <c r="AF990" s="17">
        <v>1.2437329946783499E-2</v>
      </c>
      <c r="AG990" s="17">
        <v>1.74296440584026E-2</v>
      </c>
    </row>
    <row r="991" spans="2:33" x14ac:dyDescent="0.5">
      <c r="B991" t="s">
        <v>409</v>
      </c>
      <c r="C991" s="17">
        <v>3.8189038875310502E-3</v>
      </c>
      <c r="D991" s="17">
        <v>4.6426101563779403E-3</v>
      </c>
      <c r="E991" s="17">
        <v>2.84962889435437E-3</v>
      </c>
      <c r="F991" s="17"/>
      <c r="G991" s="17">
        <v>1.99118358199524E-2</v>
      </c>
      <c r="H991" s="17">
        <v>0</v>
      </c>
      <c r="I991" s="17">
        <v>7.4436729268926799E-3</v>
      </c>
      <c r="J991" s="17">
        <v>0</v>
      </c>
      <c r="K991" s="17">
        <v>6.9512656113356599E-3</v>
      </c>
      <c r="L991" s="17">
        <v>0</v>
      </c>
      <c r="M991" s="17"/>
      <c r="N991" s="17">
        <v>0</v>
      </c>
      <c r="O991" s="17">
        <v>0</v>
      </c>
      <c r="P991" s="17">
        <v>0</v>
      </c>
      <c r="Q991" s="17">
        <v>0</v>
      </c>
      <c r="R991" s="17">
        <v>0</v>
      </c>
      <c r="S991" s="17">
        <v>0</v>
      </c>
      <c r="T991" s="17">
        <v>4.1703326826714703E-2</v>
      </c>
      <c r="U991" s="17">
        <v>0</v>
      </c>
      <c r="V991" s="17">
        <v>0</v>
      </c>
      <c r="W991" s="17">
        <v>0</v>
      </c>
      <c r="X991" s="17">
        <v>0</v>
      </c>
      <c r="Y991" s="17">
        <v>7.6237498145733697E-3</v>
      </c>
      <c r="Z991" s="17">
        <v>9.2750939063866601E-3</v>
      </c>
      <c r="AA991" s="17">
        <v>0</v>
      </c>
      <c r="AB991" s="17">
        <v>0</v>
      </c>
      <c r="AC991" s="17">
        <v>0</v>
      </c>
      <c r="AD991" s="17">
        <v>0</v>
      </c>
      <c r="AE991" s="17"/>
      <c r="AF991" s="17">
        <v>8.13631133786555E-3</v>
      </c>
      <c r="AG991" s="17">
        <v>0</v>
      </c>
    </row>
    <row r="992" spans="2:33" x14ac:dyDescent="0.5">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row>
    <row r="993" spans="2:33" x14ac:dyDescent="0.5">
      <c r="B993" s="6" t="s">
        <v>412</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row>
    <row r="994" spans="2:33" x14ac:dyDescent="0.5">
      <c r="B994" s="24" t="s">
        <v>546</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row>
    <row r="995" spans="2:33" x14ac:dyDescent="0.5">
      <c r="B995" t="s">
        <v>405</v>
      </c>
      <c r="C995" s="17">
        <v>0.55445235765068401</v>
      </c>
      <c r="D995" s="17">
        <v>0.55995290384986995</v>
      </c>
      <c r="E995" s="17">
        <v>0.55002478670911203</v>
      </c>
      <c r="F995" s="17"/>
      <c r="G995" s="17">
        <v>0.34915093482906201</v>
      </c>
      <c r="H995" s="17">
        <v>0.66035020937506705</v>
      </c>
      <c r="I995" s="17">
        <v>0.53911133109738496</v>
      </c>
      <c r="J995" s="17">
        <v>0.62603627427804098</v>
      </c>
      <c r="K995" s="17">
        <v>0.53181113316615303</v>
      </c>
      <c r="L995" s="17">
        <v>0.48915443636789102</v>
      </c>
      <c r="M995" s="17"/>
      <c r="N995" s="17">
        <v>0.60584727896401702</v>
      </c>
      <c r="O995" s="17">
        <v>0</v>
      </c>
      <c r="P995" s="17">
        <v>1</v>
      </c>
      <c r="Q995" s="17">
        <v>0.52884540169439898</v>
      </c>
      <c r="R995" s="17">
        <v>0.71145673991744995</v>
      </c>
      <c r="S995" s="17">
        <v>0</v>
      </c>
      <c r="T995" s="17">
        <v>0.265256403784905</v>
      </c>
      <c r="U995" s="17">
        <v>0.52509144979933697</v>
      </c>
      <c r="V995" s="17">
        <v>0.62385109306039599</v>
      </c>
      <c r="W995" s="17">
        <v>0.63740808076647903</v>
      </c>
      <c r="X995" s="17">
        <v>0.55509654665809505</v>
      </c>
      <c r="Y995" s="17">
        <v>0.580074623362691</v>
      </c>
      <c r="Z995" s="17">
        <v>0.43237996273678198</v>
      </c>
      <c r="AA995" s="17">
        <v>0</v>
      </c>
      <c r="AB995" s="17">
        <v>0.673783436893163</v>
      </c>
      <c r="AC995" s="17">
        <v>0.56426591709201801</v>
      </c>
      <c r="AD995" s="17">
        <v>0.52632416479216604</v>
      </c>
      <c r="AE995" s="17"/>
      <c r="AF995" s="17">
        <v>0.55341177233600103</v>
      </c>
      <c r="AG995" s="17">
        <v>0.55514840107761798</v>
      </c>
    </row>
    <row r="996" spans="2:33" x14ac:dyDescent="0.5">
      <c r="B996" t="s">
        <v>406</v>
      </c>
      <c r="C996" s="17">
        <v>0.30919421754383197</v>
      </c>
      <c r="D996" s="17">
        <v>0.27919832344102602</v>
      </c>
      <c r="E996" s="17">
        <v>0.33333890141462702</v>
      </c>
      <c r="F996" s="17"/>
      <c r="G996" s="17">
        <v>0.36824866701935899</v>
      </c>
      <c r="H996" s="17">
        <v>0.24860887819994601</v>
      </c>
      <c r="I996" s="17">
        <v>0.33108569996606402</v>
      </c>
      <c r="J996" s="17">
        <v>0.26574410667612203</v>
      </c>
      <c r="K996" s="17">
        <v>0.33503096827213102</v>
      </c>
      <c r="L996" s="17">
        <v>0.34754301709858398</v>
      </c>
      <c r="M996" s="17"/>
      <c r="N996" s="17">
        <v>0.272275252978809</v>
      </c>
      <c r="O996" s="17">
        <v>0</v>
      </c>
      <c r="P996" s="17">
        <v>0</v>
      </c>
      <c r="Q996" s="17">
        <v>0.36448733634234098</v>
      </c>
      <c r="R996" s="17">
        <v>0.28854326008254999</v>
      </c>
      <c r="S996" s="17">
        <v>0</v>
      </c>
      <c r="T996" s="17">
        <v>0.56875563923072903</v>
      </c>
      <c r="U996" s="17">
        <v>0.28269942021917999</v>
      </c>
      <c r="V996" s="17">
        <v>0.25964966203726703</v>
      </c>
      <c r="W996" s="17">
        <v>0.301559167862474</v>
      </c>
      <c r="X996" s="17">
        <v>0.44490345334190501</v>
      </c>
      <c r="Y996" s="17">
        <v>0.277274598515799</v>
      </c>
      <c r="Z996" s="17">
        <v>0.41896548020326002</v>
      </c>
      <c r="AA996" s="17">
        <v>1</v>
      </c>
      <c r="AB996" s="17">
        <v>0.29704208685044398</v>
      </c>
      <c r="AC996" s="17">
        <v>0.212111653582787</v>
      </c>
      <c r="AD996" s="17">
        <v>0.19832441491331701</v>
      </c>
      <c r="AE996" s="17"/>
      <c r="AF996" s="17">
        <v>0.32617087913966603</v>
      </c>
      <c r="AG996" s="17">
        <v>0.29783859532974499</v>
      </c>
    </row>
    <row r="997" spans="2:33" x14ac:dyDescent="0.5">
      <c r="B997" t="s">
        <v>407</v>
      </c>
      <c r="C997" s="17">
        <v>8.9226134665917695E-2</v>
      </c>
      <c r="D997" s="17">
        <v>0.13518148647250999</v>
      </c>
      <c r="E997" s="17">
        <v>5.2235157242860097E-2</v>
      </c>
      <c r="F997" s="17"/>
      <c r="G997" s="17">
        <v>0.20141506223062999</v>
      </c>
      <c r="H997" s="17">
        <v>6.7013520156190304E-2</v>
      </c>
      <c r="I997" s="17">
        <v>7.5261636127517906E-2</v>
      </c>
      <c r="J997" s="17">
        <v>7.9033743821929195E-2</v>
      </c>
      <c r="K997" s="17">
        <v>7.8373497173608503E-2</v>
      </c>
      <c r="L997" s="17">
        <v>0.101264167752194</v>
      </c>
      <c r="M997" s="17"/>
      <c r="N997" s="17">
        <v>0.121877468057174</v>
      </c>
      <c r="O997" s="17">
        <v>1</v>
      </c>
      <c r="P997" s="17">
        <v>0</v>
      </c>
      <c r="Q997" s="17">
        <v>0.10666726196326</v>
      </c>
      <c r="R997" s="17">
        <v>0</v>
      </c>
      <c r="S997" s="17">
        <v>0</v>
      </c>
      <c r="T997" s="17">
        <v>0</v>
      </c>
      <c r="U997" s="17">
        <v>6.6803755057845193E-2</v>
      </c>
      <c r="V997" s="17">
        <v>0.116499244902337</v>
      </c>
      <c r="W997" s="17">
        <v>6.1032751371047099E-2</v>
      </c>
      <c r="X997" s="17">
        <v>0</v>
      </c>
      <c r="Y997" s="17">
        <v>0.110328579740537</v>
      </c>
      <c r="Z997" s="17">
        <v>8.34917190449809E-2</v>
      </c>
      <c r="AA997" s="17">
        <v>0</v>
      </c>
      <c r="AB997" s="17">
        <v>1.6949069365087902E-2</v>
      </c>
      <c r="AC997" s="17">
        <v>0.22362242932519499</v>
      </c>
      <c r="AD997" s="17">
        <v>0.27535142029451698</v>
      </c>
      <c r="AE997" s="17"/>
      <c r="AF997" s="17">
        <v>8.4707007834465997E-2</v>
      </c>
      <c r="AG997" s="17">
        <v>9.2248960840888794E-2</v>
      </c>
    </row>
    <row r="998" spans="2:33" x14ac:dyDescent="0.5">
      <c r="B998" t="s">
        <v>408</v>
      </c>
      <c r="C998" s="17">
        <v>4.1409061765933099E-2</v>
      </c>
      <c r="D998" s="17">
        <v>2.5667286236593499E-2</v>
      </c>
      <c r="E998" s="17">
        <v>5.4080135760868897E-2</v>
      </c>
      <c r="F998" s="17"/>
      <c r="G998" s="17">
        <v>8.1185335920949703E-2</v>
      </c>
      <c r="H998" s="17">
        <v>0</v>
      </c>
      <c r="I998" s="17">
        <v>5.4541332809032901E-2</v>
      </c>
      <c r="J998" s="17">
        <v>2.91858752239074E-2</v>
      </c>
      <c r="K998" s="17">
        <v>4.1091610907078802E-2</v>
      </c>
      <c r="L998" s="17">
        <v>6.2038378781330998E-2</v>
      </c>
      <c r="M998" s="17"/>
      <c r="N998" s="17">
        <v>0</v>
      </c>
      <c r="O998" s="17">
        <v>0</v>
      </c>
      <c r="P998" s="17">
        <v>0</v>
      </c>
      <c r="Q998" s="17">
        <v>0</v>
      </c>
      <c r="R998" s="17">
        <v>0</v>
      </c>
      <c r="S998" s="17">
        <v>1</v>
      </c>
      <c r="T998" s="17">
        <v>0</v>
      </c>
      <c r="U998" s="17">
        <v>0.108333965906544</v>
      </c>
      <c r="V998" s="17">
        <v>0</v>
      </c>
      <c r="W998" s="17">
        <v>0</v>
      </c>
      <c r="X998" s="17">
        <v>0</v>
      </c>
      <c r="Y998" s="17">
        <v>3.2322198380972902E-2</v>
      </c>
      <c r="Z998" s="17">
        <v>6.5162838014977201E-2</v>
      </c>
      <c r="AA998" s="17">
        <v>0</v>
      </c>
      <c r="AB998" s="17">
        <v>1.22254068913051E-2</v>
      </c>
      <c r="AC998" s="17">
        <v>0</v>
      </c>
      <c r="AD998" s="17">
        <v>0</v>
      </c>
      <c r="AE998" s="17"/>
      <c r="AF998" s="17">
        <v>2.1443357682037201E-2</v>
      </c>
      <c r="AG998" s="17">
        <v>5.4764042751749099E-2</v>
      </c>
    </row>
    <row r="999" spans="2:33" x14ac:dyDescent="0.5">
      <c r="B999" t="s">
        <v>409</v>
      </c>
      <c r="C999" s="17">
        <v>5.7182283736330903E-3</v>
      </c>
      <c r="D999" s="17">
        <v>0</v>
      </c>
      <c r="E999" s="17">
        <v>1.0321018872532201E-2</v>
      </c>
      <c r="F999" s="17"/>
      <c r="G999" s="17">
        <v>0</v>
      </c>
      <c r="H999" s="17">
        <v>2.4027392268797201E-2</v>
      </c>
      <c r="I999" s="17">
        <v>0</v>
      </c>
      <c r="J999" s="17">
        <v>0</v>
      </c>
      <c r="K999" s="17">
        <v>1.3692790481028101E-2</v>
      </c>
      <c r="L999" s="17">
        <v>0</v>
      </c>
      <c r="M999" s="17"/>
      <c r="N999" s="17">
        <v>0</v>
      </c>
      <c r="O999" s="17">
        <v>0</v>
      </c>
      <c r="P999" s="17">
        <v>0</v>
      </c>
      <c r="Q999" s="17">
        <v>0</v>
      </c>
      <c r="R999" s="17">
        <v>0</v>
      </c>
      <c r="S999" s="17">
        <v>0</v>
      </c>
      <c r="T999" s="17">
        <v>0.165987956984365</v>
      </c>
      <c r="U999" s="17">
        <v>1.7071409017093701E-2</v>
      </c>
      <c r="V999" s="17">
        <v>0</v>
      </c>
      <c r="W999" s="17">
        <v>0</v>
      </c>
      <c r="X999" s="17">
        <v>0</v>
      </c>
      <c r="Y999" s="17">
        <v>0</v>
      </c>
      <c r="Z999" s="17">
        <v>0</v>
      </c>
      <c r="AA999" s="17">
        <v>0</v>
      </c>
      <c r="AB999" s="17">
        <v>0</v>
      </c>
      <c r="AC999" s="17">
        <v>0</v>
      </c>
      <c r="AD999" s="17">
        <v>0</v>
      </c>
      <c r="AE999" s="17"/>
      <c r="AF999" s="17">
        <v>1.42669830078292E-2</v>
      </c>
      <c r="AG999" s="17">
        <v>0</v>
      </c>
    </row>
    <row r="1000" spans="2:33" x14ac:dyDescent="0.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row>
    <row r="1001" spans="2:33" x14ac:dyDescent="0.5">
      <c r="B1001" s="6" t="s">
        <v>413</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row>
    <row r="1002" spans="2:33" x14ac:dyDescent="0.5">
      <c r="B1002" s="24" t="s">
        <v>546</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row>
    <row r="1003" spans="2:33" x14ac:dyDescent="0.5">
      <c r="B1003" t="s">
        <v>405</v>
      </c>
      <c r="C1003" s="17">
        <v>0.71367236537749201</v>
      </c>
      <c r="D1003" s="17">
        <v>0.68557888257998201</v>
      </c>
      <c r="E1003" s="17">
        <v>0.73778833324783699</v>
      </c>
      <c r="F1003" s="17"/>
      <c r="G1003" s="17">
        <v>0.66397724974584504</v>
      </c>
      <c r="H1003" s="17">
        <v>0.62706999562741095</v>
      </c>
      <c r="I1003" s="17">
        <v>0.73677250459312704</v>
      </c>
      <c r="J1003" s="17">
        <v>0.73861226778937406</v>
      </c>
      <c r="K1003" s="17">
        <v>0.75031645622904597</v>
      </c>
      <c r="L1003" s="17">
        <v>0.71195213602505003</v>
      </c>
      <c r="M1003" s="17"/>
      <c r="N1003" s="17">
        <v>0.74747033935104001</v>
      </c>
      <c r="O1003" s="17">
        <v>0.60601540211084803</v>
      </c>
      <c r="P1003" s="17">
        <v>0.56023162723537701</v>
      </c>
      <c r="Q1003" s="17">
        <v>0.69467550878295403</v>
      </c>
      <c r="R1003" s="17">
        <v>0.41078104839910201</v>
      </c>
      <c r="S1003" s="17">
        <v>1</v>
      </c>
      <c r="T1003" s="17">
        <v>0.71980096723305098</v>
      </c>
      <c r="U1003" s="17">
        <v>0.73010646231473397</v>
      </c>
      <c r="V1003" s="17">
        <v>0.66411964860318096</v>
      </c>
      <c r="W1003" s="17">
        <v>0.78607401793318998</v>
      </c>
      <c r="X1003" s="17">
        <v>0.74564001798963198</v>
      </c>
      <c r="Y1003" s="17">
        <v>0.67068171185921599</v>
      </c>
      <c r="Z1003" s="17">
        <v>0.7176928103486</v>
      </c>
      <c r="AA1003" s="17">
        <v>0.49545499348938199</v>
      </c>
      <c r="AB1003" s="17">
        <v>0.74612598683230702</v>
      </c>
      <c r="AC1003" s="17">
        <v>0.76584658742551004</v>
      </c>
      <c r="AD1003" s="17">
        <v>0.76643814947522304</v>
      </c>
      <c r="AE1003" s="17"/>
      <c r="AF1003" s="17">
        <v>0.72047518751029904</v>
      </c>
      <c r="AG1003" s="17">
        <v>0.70890733005297102</v>
      </c>
    </row>
    <row r="1004" spans="2:33" x14ac:dyDescent="0.5">
      <c r="B1004" t="s">
        <v>406</v>
      </c>
      <c r="C1004" s="17">
        <v>0.23597419991190499</v>
      </c>
      <c r="D1004" s="17">
        <v>0.26908673617485301</v>
      </c>
      <c r="E1004" s="17">
        <v>0.20732829748774301</v>
      </c>
      <c r="F1004" s="17"/>
      <c r="G1004" s="17">
        <v>0.245305021875701</v>
      </c>
      <c r="H1004" s="17">
        <v>0.30070116328171598</v>
      </c>
      <c r="I1004" s="17">
        <v>0.17676075790122101</v>
      </c>
      <c r="J1004" s="17">
        <v>0.21536517432692501</v>
      </c>
      <c r="K1004" s="17">
        <v>0.23418922089570299</v>
      </c>
      <c r="L1004" s="17">
        <v>0.2604569473783</v>
      </c>
      <c r="M1004" s="17"/>
      <c r="N1004" s="17">
        <v>0.185180312849928</v>
      </c>
      <c r="O1004" s="17">
        <v>0.32229891326701099</v>
      </c>
      <c r="P1004" s="17">
        <v>0.43976837276462299</v>
      </c>
      <c r="Q1004" s="17">
        <v>0.24619971600833401</v>
      </c>
      <c r="R1004" s="17">
        <v>0.58921895160089799</v>
      </c>
      <c r="S1004" s="17">
        <v>0</v>
      </c>
      <c r="T1004" s="17">
        <v>0.15938080922359699</v>
      </c>
      <c r="U1004" s="17">
        <v>0.23681698920592101</v>
      </c>
      <c r="V1004" s="17">
        <v>0.21123068933501701</v>
      </c>
      <c r="W1004" s="17">
        <v>0.13632812682815401</v>
      </c>
      <c r="X1004" s="17">
        <v>0.25435998201036802</v>
      </c>
      <c r="Y1004" s="17">
        <v>0.279281187502185</v>
      </c>
      <c r="Z1004" s="17">
        <v>0.21487501155878699</v>
      </c>
      <c r="AA1004" s="17">
        <v>0.50454500651061795</v>
      </c>
      <c r="AB1004" s="17">
        <v>0.22259143694550201</v>
      </c>
      <c r="AC1004" s="17">
        <v>0.19909798307249499</v>
      </c>
      <c r="AD1004" s="17">
        <v>0.198732346321703</v>
      </c>
      <c r="AE1004" s="17"/>
      <c r="AF1004" s="17">
        <v>0.24162946061086099</v>
      </c>
      <c r="AG1004" s="17">
        <v>0.23201297375108099</v>
      </c>
    </row>
    <row r="1005" spans="2:33" x14ac:dyDescent="0.5">
      <c r="B1005" t="s">
        <v>407</v>
      </c>
      <c r="C1005" s="17">
        <v>4.14728747082386E-2</v>
      </c>
      <c r="D1005" s="17">
        <v>4.0607231932395599E-2</v>
      </c>
      <c r="E1005" s="17">
        <v>4.2325701571412001E-2</v>
      </c>
      <c r="F1005" s="17"/>
      <c r="G1005" s="17">
        <v>6.3043429495838799E-2</v>
      </c>
      <c r="H1005" s="17">
        <v>6.5378056596964995E-2</v>
      </c>
      <c r="I1005" s="17">
        <v>8.0576407300516295E-2</v>
      </c>
      <c r="J1005" s="17">
        <v>3.8808462054670603E-2</v>
      </c>
      <c r="K1005" s="17">
        <v>1.0437971009078201E-2</v>
      </c>
      <c r="L1005" s="17">
        <v>1.70038394937015E-2</v>
      </c>
      <c r="M1005" s="17"/>
      <c r="N1005" s="17">
        <v>5.1480145959375799E-2</v>
      </c>
      <c r="O1005" s="17">
        <v>7.1685684622141296E-2</v>
      </c>
      <c r="P1005" s="17">
        <v>0</v>
      </c>
      <c r="Q1005" s="17">
        <v>5.9124775208711899E-2</v>
      </c>
      <c r="R1005" s="17">
        <v>0</v>
      </c>
      <c r="S1005" s="17">
        <v>0</v>
      </c>
      <c r="T1005" s="17">
        <v>8.97597251523643E-2</v>
      </c>
      <c r="U1005" s="17">
        <v>3.3076548479344901E-2</v>
      </c>
      <c r="V1005" s="17">
        <v>0.100363409655731</v>
      </c>
      <c r="W1005" s="17">
        <v>7.7597855238656102E-2</v>
      </c>
      <c r="X1005" s="17">
        <v>0</v>
      </c>
      <c r="Y1005" s="17">
        <v>4.1440184320016303E-2</v>
      </c>
      <c r="Z1005" s="17">
        <v>3.3282332435556498E-2</v>
      </c>
      <c r="AA1005" s="17">
        <v>0</v>
      </c>
      <c r="AB1005" s="17">
        <v>2.64229780385585E-2</v>
      </c>
      <c r="AC1005" s="17">
        <v>3.5055429501994098E-2</v>
      </c>
      <c r="AD1005" s="17">
        <v>3.4829504203074201E-2</v>
      </c>
      <c r="AE1005" s="17"/>
      <c r="AF1005" s="17">
        <v>2.8837421060434701E-2</v>
      </c>
      <c r="AG1005" s="17">
        <v>5.0323375544174702E-2</v>
      </c>
    </row>
    <row r="1006" spans="2:33" x14ac:dyDescent="0.5">
      <c r="B1006" t="s">
        <v>408</v>
      </c>
      <c r="C1006" s="17">
        <v>6.8228919834890803E-3</v>
      </c>
      <c r="D1006" s="17">
        <v>2.2127805645032802E-3</v>
      </c>
      <c r="E1006" s="17">
        <v>1.0897706651783801E-2</v>
      </c>
      <c r="F1006" s="17"/>
      <c r="G1006" s="17">
        <v>1.2022893119984999E-2</v>
      </c>
      <c r="H1006" s="17">
        <v>6.8507844939083096E-3</v>
      </c>
      <c r="I1006" s="17">
        <v>5.8903302051358302E-3</v>
      </c>
      <c r="J1006" s="17">
        <v>7.2140958290309396E-3</v>
      </c>
      <c r="K1006" s="17">
        <v>0</v>
      </c>
      <c r="L1006" s="17">
        <v>1.0587077102947999E-2</v>
      </c>
      <c r="M1006" s="17"/>
      <c r="N1006" s="17">
        <v>1.5869201839656101E-2</v>
      </c>
      <c r="O1006" s="17">
        <v>0</v>
      </c>
      <c r="P1006" s="17">
        <v>0</v>
      </c>
      <c r="Q1006" s="17">
        <v>0</v>
      </c>
      <c r="R1006" s="17">
        <v>0</v>
      </c>
      <c r="S1006" s="17">
        <v>0</v>
      </c>
      <c r="T1006" s="17">
        <v>0</v>
      </c>
      <c r="U1006" s="17">
        <v>0</v>
      </c>
      <c r="V1006" s="17">
        <v>0</v>
      </c>
      <c r="W1006" s="17">
        <v>0</v>
      </c>
      <c r="X1006" s="17">
        <v>0</v>
      </c>
      <c r="Y1006" s="17">
        <v>8.5969163185825592E-3</v>
      </c>
      <c r="Z1006" s="17">
        <v>3.4149845657057101E-2</v>
      </c>
      <c r="AA1006" s="17">
        <v>0</v>
      </c>
      <c r="AB1006" s="17">
        <v>4.8595981836325004E-3</v>
      </c>
      <c r="AC1006" s="17">
        <v>0</v>
      </c>
      <c r="AD1006" s="17">
        <v>0</v>
      </c>
      <c r="AE1006" s="17"/>
      <c r="AF1006" s="17">
        <v>6.9176463553014596E-3</v>
      </c>
      <c r="AG1006" s="17">
        <v>6.7565213037881801E-3</v>
      </c>
    </row>
    <row r="1007" spans="2:33" x14ac:dyDescent="0.5">
      <c r="B1007" t="s">
        <v>409</v>
      </c>
      <c r="C1007" s="17">
        <v>2.0576680188757802E-3</v>
      </c>
      <c r="D1007" s="17">
        <v>2.5143687482662501E-3</v>
      </c>
      <c r="E1007" s="17">
        <v>1.6599610412238799E-3</v>
      </c>
      <c r="F1007" s="17"/>
      <c r="G1007" s="17">
        <v>1.5651405762630199E-2</v>
      </c>
      <c r="H1007" s="17">
        <v>0</v>
      </c>
      <c r="I1007" s="17">
        <v>0</v>
      </c>
      <c r="J1007" s="17">
        <v>0</v>
      </c>
      <c r="K1007" s="17">
        <v>5.0563518661729803E-3</v>
      </c>
      <c r="L1007" s="17">
        <v>0</v>
      </c>
      <c r="M1007" s="17"/>
      <c r="N1007" s="17">
        <v>0</v>
      </c>
      <c r="O1007" s="17">
        <v>0</v>
      </c>
      <c r="P1007" s="17">
        <v>0</v>
      </c>
      <c r="Q1007" s="17">
        <v>0</v>
      </c>
      <c r="R1007" s="17">
        <v>0</v>
      </c>
      <c r="S1007" s="17">
        <v>0</v>
      </c>
      <c r="T1007" s="17">
        <v>3.10584983909875E-2</v>
      </c>
      <c r="U1007" s="17">
        <v>0</v>
      </c>
      <c r="V1007" s="17">
        <v>2.4286252406071501E-2</v>
      </c>
      <c r="W1007" s="17">
        <v>0</v>
      </c>
      <c r="X1007" s="17">
        <v>0</v>
      </c>
      <c r="Y1007" s="17">
        <v>0</v>
      </c>
      <c r="Z1007" s="17">
        <v>0</v>
      </c>
      <c r="AA1007" s="17">
        <v>0</v>
      </c>
      <c r="AB1007" s="17">
        <v>0</v>
      </c>
      <c r="AC1007" s="17">
        <v>0</v>
      </c>
      <c r="AD1007" s="17">
        <v>0</v>
      </c>
      <c r="AE1007" s="17"/>
      <c r="AF1007" s="17">
        <v>2.1402844631035899E-3</v>
      </c>
      <c r="AG1007" s="17">
        <v>1.9997993479850102E-3</v>
      </c>
    </row>
    <row r="1008" spans="2:33" x14ac:dyDescent="0.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row>
    <row r="1009" spans="2:33" x14ac:dyDescent="0.5">
      <c r="B1009" s="6" t="s">
        <v>414</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row>
    <row r="1010" spans="2:33" x14ac:dyDescent="0.5">
      <c r="B1010" s="24" t="s">
        <v>546</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row>
    <row r="1011" spans="2:33" x14ac:dyDescent="0.5">
      <c r="B1011" t="s">
        <v>405</v>
      </c>
      <c r="C1011" s="17">
        <v>0.65396809138673995</v>
      </c>
      <c r="D1011" s="17">
        <v>0.65203396089914001</v>
      </c>
      <c r="E1011" s="17">
        <v>0.65574860325102302</v>
      </c>
      <c r="F1011" s="17"/>
      <c r="G1011" s="17">
        <v>0.50686217934795297</v>
      </c>
      <c r="H1011" s="17">
        <v>0.50207203214391205</v>
      </c>
      <c r="I1011" s="17">
        <v>0.56027121219924803</v>
      </c>
      <c r="J1011" s="17">
        <v>0.74849275204905796</v>
      </c>
      <c r="K1011" s="17">
        <v>0.77171006454495095</v>
      </c>
      <c r="L1011" s="17">
        <v>0.69231548592829495</v>
      </c>
      <c r="M1011" s="17"/>
      <c r="N1011" s="17">
        <v>0.66827664169764101</v>
      </c>
      <c r="O1011" s="17">
        <v>0.54420196506561902</v>
      </c>
      <c r="P1011" s="17">
        <v>0.47472045044418798</v>
      </c>
      <c r="Q1011" s="17">
        <v>0.66540217324361695</v>
      </c>
      <c r="R1011" s="17">
        <v>0.52454627029655498</v>
      </c>
      <c r="S1011" s="17">
        <v>0.52115866538075695</v>
      </c>
      <c r="T1011" s="17">
        <v>0.75741630892080403</v>
      </c>
      <c r="U1011" s="17">
        <v>0.74223517215955104</v>
      </c>
      <c r="V1011" s="17">
        <v>0.66601353714182698</v>
      </c>
      <c r="W1011" s="17">
        <v>0.540914571536667</v>
      </c>
      <c r="X1011" s="17">
        <v>0.378182903626121</v>
      </c>
      <c r="Y1011" s="17">
        <v>0.62945811781183103</v>
      </c>
      <c r="Z1011" s="17">
        <v>0.71412226677255897</v>
      </c>
      <c r="AA1011" s="17">
        <v>0.59822602505825195</v>
      </c>
      <c r="AB1011" s="17">
        <v>0.63680858300231102</v>
      </c>
      <c r="AC1011" s="17">
        <v>0.76980169081139305</v>
      </c>
      <c r="AD1011" s="17">
        <v>0.60077940658340201</v>
      </c>
      <c r="AE1011" s="17"/>
      <c r="AF1011" s="17">
        <v>0.62576615055914797</v>
      </c>
      <c r="AG1011" s="17">
        <v>0.67245862835651304</v>
      </c>
    </row>
    <row r="1012" spans="2:33" x14ac:dyDescent="0.5">
      <c r="B1012" t="s">
        <v>406</v>
      </c>
      <c r="C1012" s="17">
        <v>0.26865688907016699</v>
      </c>
      <c r="D1012" s="17">
        <v>0.257320448629697</v>
      </c>
      <c r="E1012" s="17">
        <v>0.279092930915536</v>
      </c>
      <c r="F1012" s="17"/>
      <c r="G1012" s="17">
        <v>0.39527710156401902</v>
      </c>
      <c r="H1012" s="17">
        <v>0.35857238403554398</v>
      </c>
      <c r="I1012" s="17">
        <v>0.319579365384623</v>
      </c>
      <c r="J1012" s="17">
        <v>0.202770826562571</v>
      </c>
      <c r="K1012" s="17">
        <v>0.163480568389436</v>
      </c>
      <c r="L1012" s="17">
        <v>0.26659427764201699</v>
      </c>
      <c r="M1012" s="17"/>
      <c r="N1012" s="17">
        <v>0.29882283631746198</v>
      </c>
      <c r="O1012" s="17">
        <v>0.26338919995075599</v>
      </c>
      <c r="P1012" s="17">
        <v>0</v>
      </c>
      <c r="Q1012" s="17">
        <v>0.211375818888449</v>
      </c>
      <c r="R1012" s="17">
        <v>0</v>
      </c>
      <c r="S1012" s="17">
        <v>0.26027220964942899</v>
      </c>
      <c r="T1012" s="17">
        <v>0.242583691079196</v>
      </c>
      <c r="U1012" s="17">
        <v>0.21119231955441101</v>
      </c>
      <c r="V1012" s="17">
        <v>0.27188592360707298</v>
      </c>
      <c r="W1012" s="17">
        <v>0.37938055566007201</v>
      </c>
      <c r="X1012" s="17">
        <v>0.35262550190679698</v>
      </c>
      <c r="Y1012" s="17">
        <v>0.28383146418689698</v>
      </c>
      <c r="Z1012" s="17">
        <v>0.27293670332847902</v>
      </c>
      <c r="AA1012" s="17">
        <v>0.40177397494174799</v>
      </c>
      <c r="AB1012" s="17">
        <v>0.25868007551956701</v>
      </c>
      <c r="AC1012" s="17">
        <v>0.23019830918860701</v>
      </c>
      <c r="AD1012" s="17">
        <v>0.29428182947034598</v>
      </c>
      <c r="AE1012" s="17"/>
      <c r="AF1012" s="17">
        <v>0.28734998104535697</v>
      </c>
      <c r="AG1012" s="17">
        <v>0.256400806754427</v>
      </c>
    </row>
    <row r="1013" spans="2:33" x14ac:dyDescent="0.5">
      <c r="B1013" t="s">
        <v>407</v>
      </c>
      <c r="C1013" s="17">
        <v>6.9063319953771393E-2</v>
      </c>
      <c r="D1013" s="17">
        <v>8.3324540636063302E-2</v>
      </c>
      <c r="E1013" s="17">
        <v>5.5934799005068002E-2</v>
      </c>
      <c r="F1013" s="17"/>
      <c r="G1013" s="17">
        <v>8.2041542533533907E-2</v>
      </c>
      <c r="H1013" s="17">
        <v>0.139355583820544</v>
      </c>
      <c r="I1013" s="17">
        <v>0.120149422416129</v>
      </c>
      <c r="J1013" s="17">
        <v>2.3718956569042202E-2</v>
      </c>
      <c r="K1013" s="17">
        <v>5.3865441242647701E-2</v>
      </c>
      <c r="L1013" s="17">
        <v>4.1090236429687899E-2</v>
      </c>
      <c r="M1013" s="17"/>
      <c r="N1013" s="17">
        <v>3.2900521984897402E-2</v>
      </c>
      <c r="O1013" s="17">
        <v>0.19240883498362599</v>
      </c>
      <c r="P1013" s="17">
        <v>0.52527954955581202</v>
      </c>
      <c r="Q1013" s="17">
        <v>0.123222007867934</v>
      </c>
      <c r="R1013" s="17">
        <v>0.47545372970344502</v>
      </c>
      <c r="S1013" s="17">
        <v>0.21856912496981401</v>
      </c>
      <c r="T1013" s="17">
        <v>0</v>
      </c>
      <c r="U1013" s="17">
        <v>1.5922385140299301E-2</v>
      </c>
      <c r="V1013" s="17">
        <v>6.2100539251100199E-2</v>
      </c>
      <c r="W1013" s="17">
        <v>7.9704872803260995E-2</v>
      </c>
      <c r="X1013" s="17">
        <v>0.26919159446708102</v>
      </c>
      <c r="Y1013" s="17">
        <v>7.1489923848488998E-2</v>
      </c>
      <c r="Z1013" s="17">
        <v>0</v>
      </c>
      <c r="AA1013" s="17">
        <v>0</v>
      </c>
      <c r="AB1013" s="17">
        <v>0.10451134147812299</v>
      </c>
      <c r="AC1013" s="17">
        <v>0</v>
      </c>
      <c r="AD1013" s="17">
        <v>0.104938763946253</v>
      </c>
      <c r="AE1013" s="17"/>
      <c r="AF1013" s="17">
        <v>6.5895086448968507E-2</v>
      </c>
      <c r="AG1013" s="17">
        <v>7.1140564889060398E-2</v>
      </c>
    </row>
    <row r="1014" spans="2:33" x14ac:dyDescent="0.5">
      <c r="B1014" t="s">
        <v>408</v>
      </c>
      <c r="C1014" s="17">
        <v>3.2354392001745099E-3</v>
      </c>
      <c r="D1014" s="17">
        <v>3.3461580789700299E-3</v>
      </c>
      <c r="E1014" s="17">
        <v>3.1335141860353698E-3</v>
      </c>
      <c r="F1014" s="17"/>
      <c r="G1014" s="17">
        <v>0</v>
      </c>
      <c r="H1014" s="17">
        <v>0</v>
      </c>
      <c r="I1014" s="17">
        <v>0</v>
      </c>
      <c r="J1014" s="17">
        <v>7.3861323641363904E-3</v>
      </c>
      <c r="K1014" s="17">
        <v>1.09439258229653E-2</v>
      </c>
      <c r="L1014" s="17">
        <v>0</v>
      </c>
      <c r="M1014" s="17"/>
      <c r="N1014" s="17">
        <v>0</v>
      </c>
      <c r="O1014" s="17">
        <v>0</v>
      </c>
      <c r="P1014" s="17">
        <v>0</v>
      </c>
      <c r="Q1014" s="17">
        <v>0</v>
      </c>
      <c r="R1014" s="17">
        <v>0</v>
      </c>
      <c r="S1014" s="17">
        <v>0</v>
      </c>
      <c r="T1014" s="17">
        <v>0</v>
      </c>
      <c r="U1014" s="17">
        <v>0</v>
      </c>
      <c r="V1014" s="17">
        <v>0</v>
      </c>
      <c r="W1014" s="17">
        <v>0</v>
      </c>
      <c r="X1014" s="17">
        <v>0</v>
      </c>
      <c r="Y1014" s="17">
        <v>8.5610169077606404E-3</v>
      </c>
      <c r="Z1014" s="17">
        <v>1.29410298989629E-2</v>
      </c>
      <c r="AA1014" s="17">
        <v>0</v>
      </c>
      <c r="AB1014" s="17">
        <v>0</v>
      </c>
      <c r="AC1014" s="17">
        <v>0</v>
      </c>
      <c r="AD1014" s="17">
        <v>0</v>
      </c>
      <c r="AE1014" s="17"/>
      <c r="AF1014" s="17">
        <v>8.1701614867015996E-3</v>
      </c>
      <c r="AG1014" s="17">
        <v>0</v>
      </c>
    </row>
    <row r="1015" spans="2:33" x14ac:dyDescent="0.5">
      <c r="B1015" t="s">
        <v>409</v>
      </c>
      <c r="C1015" s="17">
        <v>5.0762603891468302E-3</v>
      </c>
      <c r="D1015" s="17">
        <v>3.9748917561299698E-3</v>
      </c>
      <c r="E1015" s="17">
        <v>6.0901526423366896E-3</v>
      </c>
      <c r="F1015" s="17"/>
      <c r="G1015" s="17">
        <v>1.5819176554494E-2</v>
      </c>
      <c r="H1015" s="17">
        <v>0</v>
      </c>
      <c r="I1015" s="17">
        <v>0</v>
      </c>
      <c r="J1015" s="17">
        <v>1.7631332455191901E-2</v>
      </c>
      <c r="K1015" s="17">
        <v>0</v>
      </c>
      <c r="L1015" s="17">
        <v>0</v>
      </c>
      <c r="M1015" s="17"/>
      <c r="N1015" s="17">
        <v>0</v>
      </c>
      <c r="O1015" s="17">
        <v>0</v>
      </c>
      <c r="P1015" s="17">
        <v>0</v>
      </c>
      <c r="Q1015" s="17">
        <v>0</v>
      </c>
      <c r="R1015" s="17">
        <v>0</v>
      </c>
      <c r="S1015" s="17">
        <v>0</v>
      </c>
      <c r="T1015" s="17">
        <v>0</v>
      </c>
      <c r="U1015" s="17">
        <v>3.06501231457386E-2</v>
      </c>
      <c r="V1015" s="17">
        <v>0</v>
      </c>
      <c r="W1015" s="17">
        <v>0</v>
      </c>
      <c r="X1015" s="17">
        <v>0</v>
      </c>
      <c r="Y1015" s="17">
        <v>6.6594772450220803E-3</v>
      </c>
      <c r="Z1015" s="17">
        <v>0</v>
      </c>
      <c r="AA1015" s="17">
        <v>0</v>
      </c>
      <c r="AB1015" s="17">
        <v>0</v>
      </c>
      <c r="AC1015" s="17">
        <v>0</v>
      </c>
      <c r="AD1015" s="17">
        <v>0</v>
      </c>
      <c r="AE1015" s="17"/>
      <c r="AF1015" s="17">
        <v>1.28186204598249E-2</v>
      </c>
      <c r="AG1015" s="17">
        <v>0</v>
      </c>
    </row>
    <row r="1016" spans="2:33" x14ac:dyDescent="0.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row>
    <row r="1017" spans="2:33" x14ac:dyDescent="0.5">
      <c r="B1017" s="6" t="s">
        <v>415</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row>
    <row r="1018" spans="2:33" x14ac:dyDescent="0.5">
      <c r="B1018" s="24" t="s">
        <v>546</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row>
    <row r="1019" spans="2:33" x14ac:dyDescent="0.5">
      <c r="B1019" t="s">
        <v>405</v>
      </c>
      <c r="C1019" s="17">
        <v>0.588837262268464</v>
      </c>
      <c r="D1019" s="17">
        <v>0.53924597360715798</v>
      </c>
      <c r="E1019" s="17">
        <v>0.64710139954912504</v>
      </c>
      <c r="F1019" s="17"/>
      <c r="G1019" s="17">
        <v>0.47244627480586698</v>
      </c>
      <c r="H1019" s="17">
        <v>0.48272538069656701</v>
      </c>
      <c r="I1019" s="17">
        <v>0.59316829048947095</v>
      </c>
      <c r="J1019" s="17">
        <v>0.71100062017591303</v>
      </c>
      <c r="K1019" s="17">
        <v>0.63294076070592098</v>
      </c>
      <c r="L1019" s="17">
        <v>0.64871058736106801</v>
      </c>
      <c r="M1019" s="17"/>
      <c r="N1019" s="17">
        <v>0.66841896692388703</v>
      </c>
      <c r="O1019" s="17">
        <v>0.52423278004437901</v>
      </c>
      <c r="P1019" s="17">
        <v>1</v>
      </c>
      <c r="Q1019" s="17">
        <v>0.78815808582205604</v>
      </c>
      <c r="R1019" s="17">
        <v>1</v>
      </c>
      <c r="S1019" s="17">
        <v>0</v>
      </c>
      <c r="T1019" s="17">
        <v>0.66300839335559503</v>
      </c>
      <c r="U1019" s="17">
        <v>0.51031367097567704</v>
      </c>
      <c r="V1019" s="17">
        <v>0.39390321217873397</v>
      </c>
      <c r="W1019" s="17">
        <v>0.53314563583935104</v>
      </c>
      <c r="X1019" s="17">
        <v>0.58596298578855799</v>
      </c>
      <c r="Y1019" s="17">
        <v>0.67929001074675999</v>
      </c>
      <c r="Z1019" s="17">
        <v>0.58505748916845002</v>
      </c>
      <c r="AA1019" s="17">
        <v>0.38415841988034799</v>
      </c>
      <c r="AB1019" s="17">
        <v>0.63731334172692899</v>
      </c>
      <c r="AC1019" s="17">
        <v>0.53789046403679497</v>
      </c>
      <c r="AD1019" s="17">
        <v>0.58447188368031999</v>
      </c>
      <c r="AE1019" s="17"/>
      <c r="AF1019" s="17">
        <v>0.58317101019044904</v>
      </c>
      <c r="AG1019" s="17">
        <v>0.59507488441238199</v>
      </c>
    </row>
    <row r="1020" spans="2:33" x14ac:dyDescent="0.5">
      <c r="B1020" t="s">
        <v>406</v>
      </c>
      <c r="C1020" s="17">
        <v>0.302279406854219</v>
      </c>
      <c r="D1020" s="17">
        <v>0.30644842550321799</v>
      </c>
      <c r="E1020" s="17">
        <v>0.29738128298109401</v>
      </c>
      <c r="F1020" s="17"/>
      <c r="G1020" s="17">
        <v>0.41893912524772903</v>
      </c>
      <c r="H1020" s="17">
        <v>0.36911819427263398</v>
      </c>
      <c r="I1020" s="17">
        <v>0.26205644839439302</v>
      </c>
      <c r="J1020" s="17">
        <v>0.205278110081868</v>
      </c>
      <c r="K1020" s="17">
        <v>0.28997922992312097</v>
      </c>
      <c r="L1020" s="17">
        <v>0.27954242652092798</v>
      </c>
      <c r="M1020" s="17"/>
      <c r="N1020" s="17">
        <v>0.33158103307611297</v>
      </c>
      <c r="O1020" s="17">
        <v>0.18312501223132999</v>
      </c>
      <c r="P1020" s="17">
        <v>0</v>
      </c>
      <c r="Q1020" s="17">
        <v>0.21184191417794301</v>
      </c>
      <c r="R1020" s="17">
        <v>0</v>
      </c>
      <c r="S1020" s="17">
        <v>1</v>
      </c>
      <c r="T1020" s="17">
        <v>0.25568046445980303</v>
      </c>
      <c r="U1020" s="17">
        <v>0.382293320885634</v>
      </c>
      <c r="V1020" s="17">
        <v>0.55424163338800703</v>
      </c>
      <c r="W1020" s="17">
        <v>0.46685436416064902</v>
      </c>
      <c r="X1020" s="17">
        <v>0.41403701421144201</v>
      </c>
      <c r="Y1020" s="17">
        <v>0.203777367345297</v>
      </c>
      <c r="Z1020" s="17">
        <v>0.265781629540213</v>
      </c>
      <c r="AA1020" s="17">
        <v>0.22699388995455799</v>
      </c>
      <c r="AB1020" s="17">
        <v>0.24769593447771501</v>
      </c>
      <c r="AC1020" s="17">
        <v>0.38909811753301599</v>
      </c>
      <c r="AD1020" s="17">
        <v>0.23709473187175301</v>
      </c>
      <c r="AE1020" s="17"/>
      <c r="AF1020" s="17">
        <v>0.31527478623255001</v>
      </c>
      <c r="AG1020" s="17">
        <v>0.28797360734815403</v>
      </c>
    </row>
    <row r="1021" spans="2:33" x14ac:dyDescent="0.5">
      <c r="B1021" t="s">
        <v>407</v>
      </c>
      <c r="C1021" s="17">
        <v>8.3685038474294801E-2</v>
      </c>
      <c r="D1021" s="17">
        <v>0.124621358070568</v>
      </c>
      <c r="E1021" s="17">
        <v>3.5589507805351098E-2</v>
      </c>
      <c r="F1021" s="17"/>
      <c r="G1021" s="17">
        <v>5.8887434233082202E-2</v>
      </c>
      <c r="H1021" s="17">
        <v>0.12669447912866799</v>
      </c>
      <c r="I1021" s="17">
        <v>0.14477526111613501</v>
      </c>
      <c r="J1021" s="17">
        <v>6.7424664240726004E-2</v>
      </c>
      <c r="K1021" s="17">
        <v>2.1213904079399101E-2</v>
      </c>
      <c r="L1021" s="17">
        <v>4.76232595931778E-2</v>
      </c>
      <c r="M1021" s="17"/>
      <c r="N1021" s="17">
        <v>0</v>
      </c>
      <c r="O1021" s="17">
        <v>0.292642207724291</v>
      </c>
      <c r="P1021" s="17">
        <v>0</v>
      </c>
      <c r="Q1021" s="17">
        <v>0</v>
      </c>
      <c r="R1021" s="17">
        <v>0</v>
      </c>
      <c r="S1021" s="17">
        <v>0</v>
      </c>
      <c r="T1021" s="17">
        <v>0</v>
      </c>
      <c r="U1021" s="17">
        <v>6.91286764757576E-2</v>
      </c>
      <c r="V1021" s="17">
        <v>0</v>
      </c>
      <c r="W1021" s="17">
        <v>0</v>
      </c>
      <c r="X1021" s="17">
        <v>0</v>
      </c>
      <c r="Y1021" s="17">
        <v>0.116932621907943</v>
      </c>
      <c r="Z1021" s="17">
        <v>0.13041588398589901</v>
      </c>
      <c r="AA1021" s="17">
        <v>0.38884769016509402</v>
      </c>
      <c r="AB1021" s="17">
        <v>8.9883342861631105E-2</v>
      </c>
      <c r="AC1021" s="17">
        <v>7.3011418430188907E-2</v>
      </c>
      <c r="AD1021" s="17">
        <v>4.8593186495448797E-2</v>
      </c>
      <c r="AE1021" s="17"/>
      <c r="AF1021" s="17">
        <v>7.4570308212152797E-2</v>
      </c>
      <c r="AG1021" s="17">
        <v>9.37188743390234E-2</v>
      </c>
    </row>
    <row r="1022" spans="2:33" x14ac:dyDescent="0.5">
      <c r="B1022" t="s">
        <v>408</v>
      </c>
      <c r="C1022" s="17">
        <v>2.0220133631711101E-2</v>
      </c>
      <c r="D1022" s="17">
        <v>2.4551105035075502E-2</v>
      </c>
      <c r="E1022" s="17">
        <v>1.5131733648245301E-2</v>
      </c>
      <c r="F1022" s="17"/>
      <c r="G1022" s="17">
        <v>4.9727165713321399E-2</v>
      </c>
      <c r="H1022" s="17">
        <v>2.14619459021302E-2</v>
      </c>
      <c r="I1022" s="17">
        <v>0</v>
      </c>
      <c r="J1022" s="17">
        <v>0</v>
      </c>
      <c r="K1022" s="17">
        <v>3.8019398064518102E-2</v>
      </c>
      <c r="L1022" s="17">
        <v>2.41237265248265E-2</v>
      </c>
      <c r="M1022" s="17"/>
      <c r="N1022" s="17">
        <v>0</v>
      </c>
      <c r="O1022" s="17">
        <v>0</v>
      </c>
      <c r="P1022" s="17">
        <v>0</v>
      </c>
      <c r="Q1022" s="17">
        <v>0</v>
      </c>
      <c r="R1022" s="17">
        <v>0</v>
      </c>
      <c r="S1022" s="17">
        <v>0</v>
      </c>
      <c r="T1022" s="17">
        <v>0</v>
      </c>
      <c r="U1022" s="17">
        <v>2.27239561916764E-2</v>
      </c>
      <c r="V1022" s="17">
        <v>5.1855154433257902E-2</v>
      </c>
      <c r="W1022" s="17">
        <v>0</v>
      </c>
      <c r="X1022" s="17">
        <v>0</v>
      </c>
      <c r="Y1022" s="17">
        <v>0</v>
      </c>
      <c r="Z1022" s="17">
        <v>1.8744997305437799E-2</v>
      </c>
      <c r="AA1022" s="17">
        <v>0</v>
      </c>
      <c r="AB1022" s="17">
        <v>2.5107380933724902E-2</v>
      </c>
      <c r="AC1022" s="17">
        <v>0</v>
      </c>
      <c r="AD1022" s="17">
        <v>0.129840197952478</v>
      </c>
      <c r="AE1022" s="17"/>
      <c r="AF1022" s="17">
        <v>1.74835802602713E-2</v>
      </c>
      <c r="AG1022" s="17">
        <v>2.3232633900440301E-2</v>
      </c>
    </row>
    <row r="1023" spans="2:33" x14ac:dyDescent="0.5">
      <c r="B1023" t="s">
        <v>409</v>
      </c>
      <c r="C1023" s="17">
        <v>4.9781587713115596E-3</v>
      </c>
      <c r="D1023" s="17">
        <v>5.1331377839802404E-3</v>
      </c>
      <c r="E1023" s="17">
        <v>4.79607601618455E-3</v>
      </c>
      <c r="F1023" s="17"/>
      <c r="G1023" s="17">
        <v>0</v>
      </c>
      <c r="H1023" s="17">
        <v>0</v>
      </c>
      <c r="I1023" s="17">
        <v>0</v>
      </c>
      <c r="J1023" s="17">
        <v>1.6296605501492499E-2</v>
      </c>
      <c r="K1023" s="17">
        <v>1.78467072270404E-2</v>
      </c>
      <c r="L1023" s="17">
        <v>0</v>
      </c>
      <c r="M1023" s="17"/>
      <c r="N1023" s="17">
        <v>0</v>
      </c>
      <c r="O1023" s="17">
        <v>0</v>
      </c>
      <c r="P1023" s="17">
        <v>0</v>
      </c>
      <c r="Q1023" s="17">
        <v>0</v>
      </c>
      <c r="R1023" s="17">
        <v>0</v>
      </c>
      <c r="S1023" s="17">
        <v>0</v>
      </c>
      <c r="T1023" s="17">
        <v>8.1311142184602697E-2</v>
      </c>
      <c r="U1023" s="17">
        <v>1.5540375471254799E-2</v>
      </c>
      <c r="V1023" s="17">
        <v>0</v>
      </c>
      <c r="W1023" s="17">
        <v>0</v>
      </c>
      <c r="X1023" s="17">
        <v>0</v>
      </c>
      <c r="Y1023" s="17">
        <v>0</v>
      </c>
      <c r="Z1023" s="17">
        <v>0</v>
      </c>
      <c r="AA1023" s="17">
        <v>0</v>
      </c>
      <c r="AB1023" s="17">
        <v>0</v>
      </c>
      <c r="AC1023" s="17">
        <v>0</v>
      </c>
      <c r="AD1023" s="17">
        <v>0</v>
      </c>
      <c r="AE1023" s="17"/>
      <c r="AF1023" s="17">
        <v>9.5003151045762405E-3</v>
      </c>
      <c r="AG1023" s="17">
        <v>0</v>
      </c>
    </row>
    <row r="1024" spans="2:33" x14ac:dyDescent="0.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row>
    <row r="1025" spans="2:33" x14ac:dyDescent="0.5">
      <c r="B1025" s="6" t="s">
        <v>416</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row>
    <row r="1026" spans="2:33" x14ac:dyDescent="0.5">
      <c r="B1026" s="24" t="s">
        <v>546</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row>
    <row r="1027" spans="2:33" x14ac:dyDescent="0.5">
      <c r="B1027" t="s">
        <v>405</v>
      </c>
      <c r="C1027" s="17">
        <v>0.68114762013821895</v>
      </c>
      <c r="D1027" s="17">
        <v>0.63778036272946004</v>
      </c>
      <c r="E1027" s="17">
        <v>0.72344168915006402</v>
      </c>
      <c r="F1027" s="17"/>
      <c r="G1027" s="17">
        <v>0.36984979112008498</v>
      </c>
      <c r="H1027" s="17">
        <v>0.61598048544070905</v>
      </c>
      <c r="I1027" s="17">
        <v>0.69673092476735099</v>
      </c>
      <c r="J1027" s="17">
        <v>0.74537831749380501</v>
      </c>
      <c r="K1027" s="17">
        <v>0.77391170695085398</v>
      </c>
      <c r="L1027" s="17">
        <v>0.70528938172274502</v>
      </c>
      <c r="M1027" s="17"/>
      <c r="N1027" s="17">
        <v>0.65307060436574205</v>
      </c>
      <c r="O1027" s="17">
        <v>0</v>
      </c>
      <c r="P1027" s="17" t="s">
        <v>292</v>
      </c>
      <c r="Q1027" s="17">
        <v>0.72609347400729096</v>
      </c>
      <c r="R1027" s="17">
        <v>0.46146398235263902</v>
      </c>
      <c r="S1027" s="17">
        <v>0.73972779035057101</v>
      </c>
      <c r="T1027" s="17">
        <v>0.79265243570808297</v>
      </c>
      <c r="U1027" s="17">
        <v>0.69202588152032196</v>
      </c>
      <c r="V1027" s="17">
        <v>0.63903312792574496</v>
      </c>
      <c r="W1027" s="17">
        <v>0.48572927711254299</v>
      </c>
      <c r="X1027" s="17">
        <v>0.86220372191617001</v>
      </c>
      <c r="Y1027" s="17">
        <v>0.68724388690009297</v>
      </c>
      <c r="Z1027" s="17">
        <v>0.71725039198359997</v>
      </c>
      <c r="AA1027" s="17">
        <v>0.60267569517869302</v>
      </c>
      <c r="AB1027" s="17">
        <v>0.76723593751241104</v>
      </c>
      <c r="AC1027" s="17">
        <v>0.61875456451710398</v>
      </c>
      <c r="AD1027" s="17">
        <v>0.45725687187633901</v>
      </c>
      <c r="AE1027" s="17"/>
      <c r="AF1027" s="17">
        <v>0.68954200592032</v>
      </c>
      <c r="AG1027" s="17">
        <v>0.67442923613359396</v>
      </c>
    </row>
    <row r="1028" spans="2:33" x14ac:dyDescent="0.5">
      <c r="B1028" t="s">
        <v>406</v>
      </c>
      <c r="C1028" s="17">
        <v>0.25207090488190897</v>
      </c>
      <c r="D1028" s="17">
        <v>0.275498959387113</v>
      </c>
      <c r="E1028" s="17">
        <v>0.229222613030826</v>
      </c>
      <c r="F1028" s="17"/>
      <c r="G1028" s="17">
        <v>0.48733064021710398</v>
      </c>
      <c r="H1028" s="17">
        <v>0.23162434913753399</v>
      </c>
      <c r="I1028" s="17">
        <v>0.21946407364169099</v>
      </c>
      <c r="J1028" s="17">
        <v>0.24566284126461699</v>
      </c>
      <c r="K1028" s="17">
        <v>0.177339133169713</v>
      </c>
      <c r="L1028" s="17">
        <v>0.25699495370928799</v>
      </c>
      <c r="M1028" s="17"/>
      <c r="N1028" s="17">
        <v>0.19458575590109201</v>
      </c>
      <c r="O1028" s="17">
        <v>1</v>
      </c>
      <c r="P1028" s="17" t="s">
        <v>292</v>
      </c>
      <c r="Q1028" s="17">
        <v>0.27390652599270898</v>
      </c>
      <c r="R1028" s="17">
        <v>0.53853601764736103</v>
      </c>
      <c r="S1028" s="17">
        <v>0.26027220964942899</v>
      </c>
      <c r="T1028" s="17">
        <v>0.207347564291916</v>
      </c>
      <c r="U1028" s="17">
        <v>0.22827981043360601</v>
      </c>
      <c r="V1028" s="17">
        <v>0.30028970861291798</v>
      </c>
      <c r="W1028" s="17">
        <v>0.41820950579796701</v>
      </c>
      <c r="X1028" s="17">
        <v>0.13779627808382999</v>
      </c>
      <c r="Y1028" s="17">
        <v>0.28820412246256399</v>
      </c>
      <c r="Z1028" s="17">
        <v>0.17488188041619801</v>
      </c>
      <c r="AA1028" s="17">
        <v>0.15600423035859001</v>
      </c>
      <c r="AB1028" s="17">
        <v>0.12871769351123699</v>
      </c>
      <c r="AC1028" s="17">
        <v>0.38124543548289602</v>
      </c>
      <c r="AD1028" s="17">
        <v>0.42106644880857302</v>
      </c>
      <c r="AE1028" s="17"/>
      <c r="AF1028" s="17">
        <v>0.23463220524589601</v>
      </c>
      <c r="AG1028" s="17">
        <v>0.26602783797233998</v>
      </c>
    </row>
    <row r="1029" spans="2:33" x14ac:dyDescent="0.5">
      <c r="B1029" t="s">
        <v>407</v>
      </c>
      <c r="C1029" s="17">
        <v>5.8510106149859097E-2</v>
      </c>
      <c r="D1029" s="17">
        <v>8.0455612967935297E-2</v>
      </c>
      <c r="E1029" s="17">
        <v>3.7107674100370698E-2</v>
      </c>
      <c r="F1029" s="17"/>
      <c r="G1029" s="17">
        <v>0.124982615320358</v>
      </c>
      <c r="H1029" s="17">
        <v>0.116297798459364</v>
      </c>
      <c r="I1029" s="17">
        <v>7.3045786261276294E-2</v>
      </c>
      <c r="J1029" s="17">
        <v>8.9588412415776905E-3</v>
      </c>
      <c r="K1029" s="17">
        <v>4.87491598794332E-2</v>
      </c>
      <c r="L1029" s="17">
        <v>3.7715664567967301E-2</v>
      </c>
      <c r="M1029" s="17"/>
      <c r="N1029" s="17">
        <v>0.12088349131451</v>
      </c>
      <c r="O1029" s="17">
        <v>0</v>
      </c>
      <c r="P1029" s="17" t="s">
        <v>292</v>
      </c>
      <c r="Q1029" s="17">
        <v>0</v>
      </c>
      <c r="R1029" s="17">
        <v>0</v>
      </c>
      <c r="S1029" s="17">
        <v>0</v>
      </c>
      <c r="T1029" s="17">
        <v>0</v>
      </c>
      <c r="U1029" s="17">
        <v>6.7135643275090903E-2</v>
      </c>
      <c r="V1029" s="17">
        <v>6.0677163461337003E-2</v>
      </c>
      <c r="W1029" s="17">
        <v>9.6061217089490003E-2</v>
      </c>
      <c r="X1029" s="17">
        <v>0</v>
      </c>
      <c r="Y1029" s="17">
        <v>2.4551990637343001E-2</v>
      </c>
      <c r="Z1029" s="17">
        <v>8.5788416857580901E-2</v>
      </c>
      <c r="AA1029" s="17">
        <v>0.241320074462717</v>
      </c>
      <c r="AB1029" s="17">
        <v>8.4756295938925294E-2</v>
      </c>
      <c r="AC1029" s="17">
        <v>0</v>
      </c>
      <c r="AD1029" s="17">
        <v>0.12167667931508799</v>
      </c>
      <c r="AE1029" s="17"/>
      <c r="AF1029" s="17">
        <v>6.4177875441695897E-2</v>
      </c>
      <c r="AG1029" s="17">
        <v>5.39739493016268E-2</v>
      </c>
    </row>
    <row r="1030" spans="2:33" x14ac:dyDescent="0.5">
      <c r="B1030" t="s">
        <v>408</v>
      </c>
      <c r="C1030" s="17">
        <v>6.3237742216557301E-3</v>
      </c>
      <c r="D1030" s="17">
        <v>6.2650649154914204E-3</v>
      </c>
      <c r="E1030" s="17">
        <v>6.3810306772149701E-3</v>
      </c>
      <c r="F1030" s="17"/>
      <c r="G1030" s="17">
        <v>1.7836953342453301E-2</v>
      </c>
      <c r="H1030" s="17">
        <v>3.6097366962392997E-2</v>
      </c>
      <c r="I1030" s="17">
        <v>0</v>
      </c>
      <c r="J1030" s="17">
        <v>0</v>
      </c>
      <c r="K1030" s="17">
        <v>0</v>
      </c>
      <c r="L1030" s="17">
        <v>0</v>
      </c>
      <c r="M1030" s="17"/>
      <c r="N1030" s="17">
        <v>3.1460148418655402E-2</v>
      </c>
      <c r="O1030" s="17">
        <v>0</v>
      </c>
      <c r="P1030" s="17" t="s">
        <v>292</v>
      </c>
      <c r="Q1030" s="17">
        <v>0</v>
      </c>
      <c r="R1030" s="17">
        <v>0</v>
      </c>
      <c r="S1030" s="17">
        <v>0</v>
      </c>
      <c r="T1030" s="17">
        <v>0</v>
      </c>
      <c r="U1030" s="17">
        <v>1.2558664770981699E-2</v>
      </c>
      <c r="V1030" s="17">
        <v>0</v>
      </c>
      <c r="W1030" s="17">
        <v>0</v>
      </c>
      <c r="X1030" s="17">
        <v>0</v>
      </c>
      <c r="Y1030" s="17">
        <v>0</v>
      </c>
      <c r="Z1030" s="17">
        <v>0</v>
      </c>
      <c r="AA1030" s="17">
        <v>0</v>
      </c>
      <c r="AB1030" s="17">
        <v>1.9290073037426698E-2</v>
      </c>
      <c r="AC1030" s="17">
        <v>0</v>
      </c>
      <c r="AD1030" s="17">
        <v>0</v>
      </c>
      <c r="AE1030" s="17"/>
      <c r="AF1030" s="17">
        <v>7.2668674540007899E-3</v>
      </c>
      <c r="AG1030" s="17">
        <v>5.5689765924394003E-3</v>
      </c>
    </row>
    <row r="1031" spans="2:33" x14ac:dyDescent="0.5">
      <c r="B1031" t="s">
        <v>409</v>
      </c>
      <c r="C1031" s="17">
        <v>1.9475946083571301E-3</v>
      </c>
      <c r="D1031" s="17">
        <v>0</v>
      </c>
      <c r="E1031" s="17">
        <v>3.84699304152429E-3</v>
      </c>
      <c r="F1031" s="17"/>
      <c r="G1031" s="17">
        <v>0</v>
      </c>
      <c r="H1031" s="17">
        <v>0</v>
      </c>
      <c r="I1031" s="17">
        <v>1.07592153296815E-2</v>
      </c>
      <c r="J1031" s="17">
        <v>0</v>
      </c>
      <c r="K1031" s="17">
        <v>0</v>
      </c>
      <c r="L1031" s="17">
        <v>0</v>
      </c>
      <c r="M1031" s="17"/>
      <c r="N1031" s="17">
        <v>0</v>
      </c>
      <c r="O1031" s="17">
        <v>0</v>
      </c>
      <c r="P1031" s="17" t="s">
        <v>292</v>
      </c>
      <c r="Q1031" s="17">
        <v>0</v>
      </c>
      <c r="R1031" s="17">
        <v>0</v>
      </c>
      <c r="S1031" s="17">
        <v>0</v>
      </c>
      <c r="T1031" s="17">
        <v>0</v>
      </c>
      <c r="U1031" s="17">
        <v>0</v>
      </c>
      <c r="V1031" s="17">
        <v>0</v>
      </c>
      <c r="W1031" s="17">
        <v>0</v>
      </c>
      <c r="X1031" s="17">
        <v>0</v>
      </c>
      <c r="Y1031" s="17">
        <v>0</v>
      </c>
      <c r="Z1031" s="17">
        <v>2.2079310742620501E-2</v>
      </c>
      <c r="AA1031" s="17">
        <v>0</v>
      </c>
      <c r="AB1031" s="17">
        <v>0</v>
      </c>
      <c r="AC1031" s="17">
        <v>0</v>
      </c>
      <c r="AD1031" s="17">
        <v>0</v>
      </c>
      <c r="AE1031" s="17"/>
      <c r="AF1031" s="17">
        <v>4.38104593808688E-3</v>
      </c>
      <c r="AG1031" s="17">
        <v>0</v>
      </c>
    </row>
    <row r="1032" spans="2:33" x14ac:dyDescent="0.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row>
    <row r="1033" spans="2:33" x14ac:dyDescent="0.5">
      <c r="B1033" s="6" t="s">
        <v>417</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row>
    <row r="1034" spans="2:33" x14ac:dyDescent="0.5">
      <c r="B1034" s="24" t="s">
        <v>546</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row>
    <row r="1035" spans="2:33" x14ac:dyDescent="0.5">
      <c r="B1035" t="s">
        <v>405</v>
      </c>
      <c r="C1035" s="17">
        <v>0.53288464737242702</v>
      </c>
      <c r="D1035" s="17">
        <v>0.54049963640620602</v>
      </c>
      <c r="E1035" s="17">
        <v>0.528607267389409</v>
      </c>
      <c r="F1035" s="17"/>
      <c r="G1035" s="17">
        <v>0.44643541067437897</v>
      </c>
      <c r="H1035" s="17">
        <v>0.43099893483908802</v>
      </c>
      <c r="I1035" s="17">
        <v>0.59204998213205595</v>
      </c>
      <c r="J1035" s="17">
        <v>0.66854253930498697</v>
      </c>
      <c r="K1035" s="17">
        <v>0.648408149108746</v>
      </c>
      <c r="L1035" s="17">
        <v>0.41113703276908498</v>
      </c>
      <c r="M1035" s="17"/>
      <c r="N1035" s="17">
        <v>0.48866033534629499</v>
      </c>
      <c r="O1035" s="17">
        <v>0</v>
      </c>
      <c r="P1035" s="17">
        <v>0.52736583308765905</v>
      </c>
      <c r="Q1035" s="17">
        <v>0.58995164801515199</v>
      </c>
      <c r="R1035" s="17">
        <v>0</v>
      </c>
      <c r="S1035" s="17">
        <v>0</v>
      </c>
      <c r="T1035" s="17">
        <v>0.37292819328457799</v>
      </c>
      <c r="U1035" s="17">
        <v>0.57827342415985805</v>
      </c>
      <c r="V1035" s="17">
        <v>0.47770329920423199</v>
      </c>
      <c r="W1035" s="17">
        <v>0.47692988249467999</v>
      </c>
      <c r="X1035" s="17">
        <v>0.599123521824521</v>
      </c>
      <c r="Y1035" s="17">
        <v>0.50547505577204299</v>
      </c>
      <c r="Z1035" s="17">
        <v>0.52669291051535105</v>
      </c>
      <c r="AA1035" s="17">
        <v>0.749185528296613</v>
      </c>
      <c r="AB1035" s="17">
        <v>0.57878438655866205</v>
      </c>
      <c r="AC1035" s="17">
        <v>0.84066213031721104</v>
      </c>
      <c r="AD1035" s="17">
        <v>0.66445604757480303</v>
      </c>
      <c r="AE1035" s="17"/>
      <c r="AF1035" s="17">
        <v>0.497274314419347</v>
      </c>
      <c r="AG1035" s="17">
        <v>0.56898284421509404</v>
      </c>
    </row>
    <row r="1036" spans="2:33" x14ac:dyDescent="0.5">
      <c r="B1036" t="s">
        <v>406</v>
      </c>
      <c r="C1036" s="17">
        <v>0.40784795214375602</v>
      </c>
      <c r="D1036" s="17">
        <v>0.386620193409904</v>
      </c>
      <c r="E1036" s="17">
        <v>0.43477151792856999</v>
      </c>
      <c r="F1036" s="17"/>
      <c r="G1036" s="17">
        <v>0.41561150213294401</v>
      </c>
      <c r="H1036" s="17">
        <v>0.52635419438843201</v>
      </c>
      <c r="I1036" s="17">
        <v>0.36881156738376297</v>
      </c>
      <c r="J1036" s="17">
        <v>0.24909495076879801</v>
      </c>
      <c r="K1036" s="17">
        <v>0.29166047947543799</v>
      </c>
      <c r="L1036" s="17">
        <v>0.56230630929852898</v>
      </c>
      <c r="M1036" s="17"/>
      <c r="N1036" s="17">
        <v>0.51133966465370495</v>
      </c>
      <c r="O1036" s="17">
        <v>1</v>
      </c>
      <c r="P1036" s="17">
        <v>0.472634166912341</v>
      </c>
      <c r="Q1036" s="17">
        <v>0.41004835198484801</v>
      </c>
      <c r="R1036" s="17">
        <v>1</v>
      </c>
      <c r="S1036" s="17">
        <v>1</v>
      </c>
      <c r="T1036" s="17">
        <v>0.529081275146145</v>
      </c>
      <c r="U1036" s="17">
        <v>0.35397711187983599</v>
      </c>
      <c r="V1036" s="17">
        <v>0.39373204663622902</v>
      </c>
      <c r="W1036" s="17">
        <v>0.43039332057848301</v>
      </c>
      <c r="X1036" s="17">
        <v>0</v>
      </c>
      <c r="Y1036" s="17">
        <v>0.44085578000131898</v>
      </c>
      <c r="Z1036" s="17">
        <v>0.44073674317432199</v>
      </c>
      <c r="AA1036" s="17">
        <v>0.250814471703387</v>
      </c>
      <c r="AB1036" s="17">
        <v>0.35950322155293701</v>
      </c>
      <c r="AC1036" s="17">
        <v>0.15933786968278901</v>
      </c>
      <c r="AD1036" s="17">
        <v>0.233412418631882</v>
      </c>
      <c r="AE1036" s="17"/>
      <c r="AF1036" s="17">
        <v>0.44518601071471797</v>
      </c>
      <c r="AG1036" s="17">
        <v>0.36999835972928602</v>
      </c>
    </row>
    <row r="1037" spans="2:33" x14ac:dyDescent="0.5">
      <c r="B1037" t="s">
        <v>407</v>
      </c>
      <c r="C1037" s="17">
        <v>5.1277392065499201E-2</v>
      </c>
      <c r="D1037" s="17">
        <v>6.3074742631201802E-2</v>
      </c>
      <c r="E1037" s="17">
        <v>3.0594104682060402E-2</v>
      </c>
      <c r="F1037" s="17"/>
      <c r="G1037" s="17">
        <v>0.13795308719267699</v>
      </c>
      <c r="H1037" s="17">
        <v>4.2646870772479903E-2</v>
      </c>
      <c r="I1037" s="17">
        <v>3.9138450484180999E-2</v>
      </c>
      <c r="J1037" s="17">
        <v>8.2362509926214494E-2</v>
      </c>
      <c r="K1037" s="17">
        <v>4.2465505467088702E-2</v>
      </c>
      <c r="L1037" s="17">
        <v>0</v>
      </c>
      <c r="M1037" s="17"/>
      <c r="N1037" s="17">
        <v>0</v>
      </c>
      <c r="O1037" s="17">
        <v>0</v>
      </c>
      <c r="P1037" s="17">
        <v>0</v>
      </c>
      <c r="Q1037" s="17">
        <v>0</v>
      </c>
      <c r="R1037" s="17">
        <v>0</v>
      </c>
      <c r="S1037" s="17">
        <v>0</v>
      </c>
      <c r="T1037" s="17">
        <v>0</v>
      </c>
      <c r="U1037" s="17">
        <v>6.7749463960305498E-2</v>
      </c>
      <c r="V1037" s="17">
        <v>0.12856465415953999</v>
      </c>
      <c r="W1037" s="17">
        <v>9.2676796926836794E-2</v>
      </c>
      <c r="X1037" s="17">
        <v>0.400876478175479</v>
      </c>
      <c r="Y1037" s="17">
        <v>2.6011483148939901E-2</v>
      </c>
      <c r="Z1037" s="17">
        <v>3.2570346310327299E-2</v>
      </c>
      <c r="AA1037" s="17">
        <v>0</v>
      </c>
      <c r="AB1037" s="17">
        <v>6.1712391888401497E-2</v>
      </c>
      <c r="AC1037" s="17">
        <v>0</v>
      </c>
      <c r="AD1037" s="17">
        <v>0.10213153379331601</v>
      </c>
      <c r="AE1037" s="17"/>
      <c r="AF1037" s="17">
        <v>5.1902853744566997E-2</v>
      </c>
      <c r="AG1037" s="17">
        <v>5.0643361520536799E-2</v>
      </c>
    </row>
    <row r="1038" spans="2:33" x14ac:dyDescent="0.5">
      <c r="B1038" t="s">
        <v>408</v>
      </c>
      <c r="C1038" s="17">
        <v>5.1524230015536797E-3</v>
      </c>
      <c r="D1038" s="17">
        <v>9.8054275526878107E-3</v>
      </c>
      <c r="E1038" s="17">
        <v>0</v>
      </c>
      <c r="F1038" s="17"/>
      <c r="G1038" s="17">
        <v>0</v>
      </c>
      <c r="H1038" s="17">
        <v>0</v>
      </c>
      <c r="I1038" s="17">
        <v>0</v>
      </c>
      <c r="J1038" s="17">
        <v>0</v>
      </c>
      <c r="K1038" s="17">
        <v>0</v>
      </c>
      <c r="L1038" s="17">
        <v>2.6556657932385999E-2</v>
      </c>
      <c r="M1038" s="17"/>
      <c r="N1038" s="17">
        <v>0</v>
      </c>
      <c r="O1038" s="17">
        <v>0</v>
      </c>
      <c r="P1038" s="17">
        <v>0</v>
      </c>
      <c r="Q1038" s="17">
        <v>0</v>
      </c>
      <c r="R1038" s="17">
        <v>0</v>
      </c>
      <c r="S1038" s="17">
        <v>0</v>
      </c>
      <c r="T1038" s="17">
        <v>0</v>
      </c>
      <c r="U1038" s="17">
        <v>0</v>
      </c>
      <c r="V1038" s="17">
        <v>0</v>
      </c>
      <c r="W1038" s="17">
        <v>0</v>
      </c>
      <c r="X1038" s="17">
        <v>0</v>
      </c>
      <c r="Y1038" s="17">
        <v>2.7657681077697699E-2</v>
      </c>
      <c r="Z1038" s="17">
        <v>0</v>
      </c>
      <c r="AA1038" s="17">
        <v>0</v>
      </c>
      <c r="AB1038" s="17">
        <v>0</v>
      </c>
      <c r="AC1038" s="17">
        <v>0</v>
      </c>
      <c r="AD1038" s="17">
        <v>0</v>
      </c>
      <c r="AE1038" s="17"/>
      <c r="AF1038" s="17">
        <v>0</v>
      </c>
      <c r="AG1038" s="17">
        <v>1.0375434535083401E-2</v>
      </c>
    </row>
    <row r="1039" spans="2:33" x14ac:dyDescent="0.5">
      <c r="B1039" t="s">
        <v>409</v>
      </c>
      <c r="C1039" s="17">
        <v>2.8375854167646602E-3</v>
      </c>
      <c r="D1039" s="17">
        <v>0</v>
      </c>
      <c r="E1039" s="17">
        <v>6.0271099999610498E-3</v>
      </c>
      <c r="F1039" s="17"/>
      <c r="G1039" s="17">
        <v>0</v>
      </c>
      <c r="H1039" s="17">
        <v>0</v>
      </c>
      <c r="I1039" s="17">
        <v>0</v>
      </c>
      <c r="J1039" s="17">
        <v>0</v>
      </c>
      <c r="K1039" s="17">
        <v>1.7465865948727701E-2</v>
      </c>
      <c r="L1039" s="17">
        <v>0</v>
      </c>
      <c r="M1039" s="17"/>
      <c r="N1039" s="17">
        <v>0</v>
      </c>
      <c r="O1039" s="17">
        <v>0</v>
      </c>
      <c r="P1039" s="17">
        <v>0</v>
      </c>
      <c r="Q1039" s="17">
        <v>0</v>
      </c>
      <c r="R1039" s="17">
        <v>0</v>
      </c>
      <c r="S1039" s="17">
        <v>0</v>
      </c>
      <c r="T1039" s="17">
        <v>9.7990531569276604E-2</v>
      </c>
      <c r="U1039" s="17">
        <v>0</v>
      </c>
      <c r="V1039" s="17">
        <v>0</v>
      </c>
      <c r="W1039" s="17">
        <v>0</v>
      </c>
      <c r="X1039" s="17">
        <v>0</v>
      </c>
      <c r="Y1039" s="17">
        <v>0</v>
      </c>
      <c r="Z1039" s="17">
        <v>0</v>
      </c>
      <c r="AA1039" s="17">
        <v>0</v>
      </c>
      <c r="AB1039" s="17">
        <v>0</v>
      </c>
      <c r="AC1039" s="17">
        <v>0</v>
      </c>
      <c r="AD1039" s="17">
        <v>0</v>
      </c>
      <c r="AE1039" s="17"/>
      <c r="AF1039" s="17">
        <v>5.6368211213680399E-3</v>
      </c>
      <c r="AG1039" s="17">
        <v>0</v>
      </c>
    </row>
    <row r="1040" spans="2:33" x14ac:dyDescent="0.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row>
    <row r="1041" spans="2:33" x14ac:dyDescent="0.5">
      <c r="B1041" s="6" t="s">
        <v>418</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row>
    <row r="1042" spans="2:33" x14ac:dyDescent="0.5">
      <c r="B1042" s="24" t="s">
        <v>546</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row>
    <row r="1043" spans="2:33" x14ac:dyDescent="0.5">
      <c r="B1043" t="s">
        <v>405</v>
      </c>
      <c r="C1043" s="17">
        <v>0.47506740061194003</v>
      </c>
      <c r="D1043" s="17">
        <v>0.44996953994887101</v>
      </c>
      <c r="E1043" s="17">
        <v>0.51052257495744802</v>
      </c>
      <c r="F1043" s="17"/>
      <c r="G1043" s="17">
        <v>0.211305832177826</v>
      </c>
      <c r="H1043" s="17">
        <v>0.52432723469850595</v>
      </c>
      <c r="I1043" s="17">
        <v>0.35818639288322601</v>
      </c>
      <c r="J1043" s="17">
        <v>0.53426746899220101</v>
      </c>
      <c r="K1043" s="17">
        <v>0.87555492601443996</v>
      </c>
      <c r="L1043" s="17">
        <v>0.46560569250239803</v>
      </c>
      <c r="M1043" s="17"/>
      <c r="N1043" s="17">
        <v>0.38687277022409999</v>
      </c>
      <c r="O1043" s="17" t="s">
        <v>292</v>
      </c>
      <c r="P1043" s="17">
        <v>0.59087341299032503</v>
      </c>
      <c r="Q1043" s="17">
        <v>0.47842250388400498</v>
      </c>
      <c r="R1043" s="17" t="s">
        <v>292</v>
      </c>
      <c r="S1043" s="17">
        <v>1</v>
      </c>
      <c r="T1043" s="17">
        <v>0</v>
      </c>
      <c r="U1043" s="17">
        <v>0.50308360025983601</v>
      </c>
      <c r="V1043" s="17">
        <v>0.59843066515073795</v>
      </c>
      <c r="W1043" s="17">
        <v>0.22984669647176201</v>
      </c>
      <c r="X1043" s="17">
        <v>1</v>
      </c>
      <c r="Y1043" s="17">
        <v>0.361266187862327</v>
      </c>
      <c r="Z1043" s="17">
        <v>0.61580438528896198</v>
      </c>
      <c r="AA1043" s="17" t="s">
        <v>292</v>
      </c>
      <c r="AB1043" s="17">
        <v>0.46994717295258698</v>
      </c>
      <c r="AC1043" s="17" t="s">
        <v>292</v>
      </c>
      <c r="AD1043" s="17">
        <v>0.46304749891041302</v>
      </c>
      <c r="AE1043" s="17"/>
      <c r="AF1043" s="17">
        <v>0.50540678522174898</v>
      </c>
      <c r="AG1043" s="17">
        <v>0.446710705035889</v>
      </c>
    </row>
    <row r="1044" spans="2:33" x14ac:dyDescent="0.5">
      <c r="B1044" t="s">
        <v>406</v>
      </c>
      <c r="C1044" s="17">
        <v>0.34033844399195401</v>
      </c>
      <c r="D1044" s="17">
        <v>0.335704834402482</v>
      </c>
      <c r="E1044" s="17">
        <v>0.34688423839448301</v>
      </c>
      <c r="F1044" s="17"/>
      <c r="G1044" s="17">
        <v>0.42885515541937302</v>
      </c>
      <c r="H1044" s="17">
        <v>0.387671093543203</v>
      </c>
      <c r="I1044" s="17">
        <v>0.38116075749021799</v>
      </c>
      <c r="J1044" s="17">
        <v>0.40988874375457102</v>
      </c>
      <c r="K1044" s="17">
        <v>0.12444507398556</v>
      </c>
      <c r="L1044" s="17">
        <v>0.24599322745105601</v>
      </c>
      <c r="M1044" s="17"/>
      <c r="N1044" s="17">
        <v>0.11676649560159599</v>
      </c>
      <c r="O1044" s="17" t="s">
        <v>292</v>
      </c>
      <c r="P1044" s="17">
        <v>0.40912658700967502</v>
      </c>
      <c r="Q1044" s="17">
        <v>0.52157749611599502</v>
      </c>
      <c r="R1044" s="17" t="s">
        <v>292</v>
      </c>
      <c r="S1044" s="17">
        <v>0</v>
      </c>
      <c r="T1044" s="17">
        <v>0.49162143889514898</v>
      </c>
      <c r="U1044" s="17">
        <v>0.30894636549354898</v>
      </c>
      <c r="V1044" s="17">
        <v>0.27415276682072998</v>
      </c>
      <c r="W1044" s="17">
        <v>0.68407771626787095</v>
      </c>
      <c r="X1044" s="17">
        <v>0</v>
      </c>
      <c r="Y1044" s="17">
        <v>0.34675146096687398</v>
      </c>
      <c r="Z1044" s="17">
        <v>0.25984246872887901</v>
      </c>
      <c r="AA1044" s="17" t="s">
        <v>292</v>
      </c>
      <c r="AB1044" s="17">
        <v>0.39369097994886398</v>
      </c>
      <c r="AC1044" s="17" t="s">
        <v>292</v>
      </c>
      <c r="AD1044" s="17">
        <v>0.38831128205819498</v>
      </c>
      <c r="AE1044" s="17"/>
      <c r="AF1044" s="17">
        <v>0.36633949969353102</v>
      </c>
      <c r="AG1044" s="17">
        <v>0.31603656606437303</v>
      </c>
    </row>
    <row r="1045" spans="2:33" x14ac:dyDescent="0.5">
      <c r="B1045" t="s">
        <v>407</v>
      </c>
      <c r="C1045" s="17">
        <v>0.12549131124159199</v>
      </c>
      <c r="D1045" s="17">
        <v>0.15479752264726401</v>
      </c>
      <c r="E1045" s="17">
        <v>8.4091095950597203E-2</v>
      </c>
      <c r="F1045" s="17"/>
      <c r="G1045" s="17">
        <v>0.172580392178249</v>
      </c>
      <c r="H1045" s="17">
        <v>4.9348969099017898E-2</v>
      </c>
      <c r="I1045" s="17">
        <v>0.134424883353294</v>
      </c>
      <c r="J1045" s="17">
        <v>5.5843787253228902E-2</v>
      </c>
      <c r="K1045" s="17">
        <v>0</v>
      </c>
      <c r="L1045" s="17">
        <v>0.28840108004654602</v>
      </c>
      <c r="M1045" s="17"/>
      <c r="N1045" s="17">
        <v>0.49636073417430399</v>
      </c>
      <c r="O1045" s="17" t="s">
        <v>292</v>
      </c>
      <c r="P1045" s="17">
        <v>0</v>
      </c>
      <c r="Q1045" s="17">
        <v>0</v>
      </c>
      <c r="R1045" s="17" t="s">
        <v>292</v>
      </c>
      <c r="S1045" s="17">
        <v>0</v>
      </c>
      <c r="T1045" s="17">
        <v>0.50837856110485102</v>
      </c>
      <c r="U1045" s="17">
        <v>0.18797003424661601</v>
      </c>
      <c r="V1045" s="17">
        <v>0.12741656802853099</v>
      </c>
      <c r="W1045" s="17">
        <v>8.6075587260366598E-2</v>
      </c>
      <c r="X1045" s="17">
        <v>0</v>
      </c>
      <c r="Y1045" s="17">
        <v>0.22642738584989899</v>
      </c>
      <c r="Z1045" s="17">
        <v>0</v>
      </c>
      <c r="AA1045" s="17" t="s">
        <v>292</v>
      </c>
      <c r="AB1045" s="17">
        <v>0</v>
      </c>
      <c r="AC1045" s="17" t="s">
        <v>292</v>
      </c>
      <c r="AD1045" s="17">
        <v>0</v>
      </c>
      <c r="AE1045" s="17"/>
      <c r="AF1045" s="17">
        <v>9.9357641829847201E-2</v>
      </c>
      <c r="AG1045" s="17">
        <v>0.14991713652858199</v>
      </c>
    </row>
    <row r="1046" spans="2:33" x14ac:dyDescent="0.5">
      <c r="B1046" t="s">
        <v>408</v>
      </c>
      <c r="C1046" s="17">
        <v>2.5810213652039199E-2</v>
      </c>
      <c r="D1046" s="17">
        <v>2.5115079704092099E-2</v>
      </c>
      <c r="E1046" s="17">
        <v>2.6792213498512699E-2</v>
      </c>
      <c r="F1046" s="17"/>
      <c r="G1046" s="17">
        <v>0.187258620224553</v>
      </c>
      <c r="H1046" s="17">
        <v>0</v>
      </c>
      <c r="I1046" s="17">
        <v>0</v>
      </c>
      <c r="J1046" s="17">
        <v>0</v>
      </c>
      <c r="K1046" s="17">
        <v>0</v>
      </c>
      <c r="L1046" s="17">
        <v>0</v>
      </c>
      <c r="M1046" s="17"/>
      <c r="N1046" s="17">
        <v>0</v>
      </c>
      <c r="O1046" s="17" t="s">
        <v>292</v>
      </c>
      <c r="P1046" s="17">
        <v>0</v>
      </c>
      <c r="Q1046" s="17">
        <v>0</v>
      </c>
      <c r="R1046" s="17" t="s">
        <v>292</v>
      </c>
      <c r="S1046" s="17">
        <v>0</v>
      </c>
      <c r="T1046" s="17">
        <v>0</v>
      </c>
      <c r="U1046" s="17">
        <v>0</v>
      </c>
      <c r="V1046" s="17">
        <v>0</v>
      </c>
      <c r="W1046" s="17">
        <v>0</v>
      </c>
      <c r="X1046" s="17">
        <v>0</v>
      </c>
      <c r="Y1046" s="17">
        <v>0</v>
      </c>
      <c r="Z1046" s="17">
        <v>3.8010458251456297E-2</v>
      </c>
      <c r="AA1046" s="17" t="s">
        <v>292</v>
      </c>
      <c r="AB1046" s="17">
        <v>7.8545521832714404E-2</v>
      </c>
      <c r="AC1046" s="17" t="s">
        <v>292</v>
      </c>
      <c r="AD1046" s="17">
        <v>0.14864121903139299</v>
      </c>
      <c r="AE1046" s="17"/>
      <c r="AF1046" s="17">
        <v>1.1976402106667901E-2</v>
      </c>
      <c r="AG1046" s="17">
        <v>3.8739980939464999E-2</v>
      </c>
    </row>
    <row r="1047" spans="2:33" x14ac:dyDescent="0.5">
      <c r="B1047" t="s">
        <v>409</v>
      </c>
      <c r="C1047" s="17">
        <v>3.32926305024746E-2</v>
      </c>
      <c r="D1047" s="17">
        <v>3.4413023297290499E-2</v>
      </c>
      <c r="E1047" s="17">
        <v>3.1709877198958999E-2</v>
      </c>
      <c r="F1047" s="17"/>
      <c r="G1047" s="17">
        <v>0</v>
      </c>
      <c r="H1047" s="17">
        <v>3.8652702659272502E-2</v>
      </c>
      <c r="I1047" s="17">
        <v>0.12622796627326199</v>
      </c>
      <c r="J1047" s="17">
        <v>0</v>
      </c>
      <c r="K1047" s="17">
        <v>0</v>
      </c>
      <c r="L1047" s="17">
        <v>0</v>
      </c>
      <c r="M1047" s="17"/>
      <c r="N1047" s="17">
        <v>0</v>
      </c>
      <c r="O1047" s="17" t="s">
        <v>292</v>
      </c>
      <c r="P1047" s="17">
        <v>0</v>
      </c>
      <c r="Q1047" s="17">
        <v>0</v>
      </c>
      <c r="R1047" s="17" t="s">
        <v>292</v>
      </c>
      <c r="S1047" s="17">
        <v>0</v>
      </c>
      <c r="T1047" s="17">
        <v>0</v>
      </c>
      <c r="U1047" s="17">
        <v>0</v>
      </c>
      <c r="V1047" s="17">
        <v>0</v>
      </c>
      <c r="W1047" s="17">
        <v>0</v>
      </c>
      <c r="X1047" s="17">
        <v>0</v>
      </c>
      <c r="Y1047" s="17">
        <v>6.5554965320900396E-2</v>
      </c>
      <c r="Z1047" s="17">
        <v>8.6342687730702306E-2</v>
      </c>
      <c r="AA1047" s="17" t="s">
        <v>292</v>
      </c>
      <c r="AB1047" s="17">
        <v>5.7816325265834898E-2</v>
      </c>
      <c r="AC1047" s="17" t="s">
        <v>292</v>
      </c>
      <c r="AD1047" s="17">
        <v>0</v>
      </c>
      <c r="AE1047" s="17"/>
      <c r="AF1047" s="17">
        <v>1.6919671148205501E-2</v>
      </c>
      <c r="AG1047" s="17">
        <v>4.8595611431690403E-2</v>
      </c>
    </row>
    <row r="1048" spans="2:33" x14ac:dyDescent="0.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row>
    <row r="1049" spans="2:33" x14ac:dyDescent="0.5">
      <c r="B1049" s="6" t="s">
        <v>105</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row>
    <row r="1050" spans="2:33" x14ac:dyDescent="0.5">
      <c r="B1050" s="24" t="s">
        <v>58</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row>
    <row r="1051" spans="2:33" x14ac:dyDescent="0.5">
      <c r="B1051" t="s">
        <v>419</v>
      </c>
      <c r="C1051" s="17">
        <v>0.660816647431681</v>
      </c>
      <c r="D1051" s="17">
        <v>0.617693472611751</v>
      </c>
      <c r="E1051" s="17">
        <v>0.70229273188831198</v>
      </c>
      <c r="F1051" s="17"/>
      <c r="G1051" s="17">
        <v>0.59115086419672103</v>
      </c>
      <c r="H1051" s="17">
        <v>0.72301676351632604</v>
      </c>
      <c r="I1051" s="17">
        <v>0.63020852149895001</v>
      </c>
      <c r="J1051" s="17">
        <v>0.63389719255447696</v>
      </c>
      <c r="K1051" s="17">
        <v>0.64548982143086098</v>
      </c>
      <c r="L1051" s="17">
        <v>0.70687283567681902</v>
      </c>
      <c r="M1051" s="17"/>
      <c r="N1051" s="17">
        <v>0.63446801878282999</v>
      </c>
      <c r="O1051" s="17">
        <v>0.68017997464640501</v>
      </c>
      <c r="P1051" s="17">
        <v>0.77545312125871702</v>
      </c>
      <c r="Q1051" s="17">
        <v>0.57577978117587802</v>
      </c>
      <c r="R1051" s="17">
        <v>0.91505259296100305</v>
      </c>
      <c r="S1051" s="17">
        <v>0.69155155355475995</v>
      </c>
      <c r="T1051" s="17">
        <v>0.76339206483183597</v>
      </c>
      <c r="U1051" s="17">
        <v>0.69966773131126403</v>
      </c>
      <c r="V1051" s="17">
        <v>0.678565284824313</v>
      </c>
      <c r="W1051" s="17">
        <v>0.63811502614120397</v>
      </c>
      <c r="X1051" s="17">
        <v>0.73466638128971096</v>
      </c>
      <c r="Y1051" s="17">
        <v>0.649233310602638</v>
      </c>
      <c r="Z1051" s="17">
        <v>0.66407230341838397</v>
      </c>
      <c r="AA1051" s="17">
        <v>0.55350468159438504</v>
      </c>
      <c r="AB1051" s="17">
        <v>0.62874707050929801</v>
      </c>
      <c r="AC1051" s="17">
        <v>0.70962911376686599</v>
      </c>
      <c r="AD1051" s="17">
        <v>0.64223574929497096</v>
      </c>
      <c r="AE1051" s="17"/>
      <c r="AF1051" s="17">
        <v>0.63064570081270599</v>
      </c>
      <c r="AG1051" s="17">
        <v>0.68069865508833705</v>
      </c>
    </row>
    <row r="1052" spans="2:33" x14ac:dyDescent="0.5">
      <c r="B1052" t="s">
        <v>420</v>
      </c>
      <c r="C1052" s="17">
        <v>0.339183352568319</v>
      </c>
      <c r="D1052" s="17">
        <v>0.382306527388249</v>
      </c>
      <c r="E1052" s="17">
        <v>0.29770726811168802</v>
      </c>
      <c r="F1052" s="17"/>
      <c r="G1052" s="17">
        <v>0.40884913580327897</v>
      </c>
      <c r="H1052" s="17">
        <v>0.27698323648367401</v>
      </c>
      <c r="I1052" s="17">
        <v>0.36979147850104999</v>
      </c>
      <c r="J1052" s="17">
        <v>0.36610280744552298</v>
      </c>
      <c r="K1052" s="17">
        <v>0.35451017856914002</v>
      </c>
      <c r="L1052" s="17">
        <v>0.29312716432318098</v>
      </c>
      <c r="M1052" s="17"/>
      <c r="N1052" s="17">
        <v>0.36553198121717001</v>
      </c>
      <c r="O1052" s="17">
        <v>0.31982002535359499</v>
      </c>
      <c r="P1052" s="17">
        <v>0.22454687874128301</v>
      </c>
      <c r="Q1052" s="17">
        <v>0.42422021882412198</v>
      </c>
      <c r="R1052" s="17">
        <v>8.4947407038996697E-2</v>
      </c>
      <c r="S1052" s="17">
        <v>0.30844844644524</v>
      </c>
      <c r="T1052" s="17">
        <v>0.236607935168164</v>
      </c>
      <c r="U1052" s="17">
        <v>0.30033226868873503</v>
      </c>
      <c r="V1052" s="17">
        <v>0.321434715175687</v>
      </c>
      <c r="W1052" s="17">
        <v>0.36188497385879698</v>
      </c>
      <c r="X1052" s="17">
        <v>0.26533361871028899</v>
      </c>
      <c r="Y1052" s="17">
        <v>0.350766689397362</v>
      </c>
      <c r="Z1052" s="17">
        <v>0.33592769658161598</v>
      </c>
      <c r="AA1052" s="17">
        <v>0.44649531840561502</v>
      </c>
      <c r="AB1052" s="17">
        <v>0.37125292949070199</v>
      </c>
      <c r="AC1052" s="17">
        <v>0.29037088623313401</v>
      </c>
      <c r="AD1052" s="17">
        <v>0.35776425070502899</v>
      </c>
      <c r="AE1052" s="17"/>
      <c r="AF1052" s="17">
        <v>0.36935429918729501</v>
      </c>
      <c r="AG1052" s="17">
        <v>0.31930134491166301</v>
      </c>
    </row>
    <row r="1053" spans="2:33" x14ac:dyDescent="0.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row>
    <row r="1054" spans="2:33" x14ac:dyDescent="0.5">
      <c r="B1054" s="6" t="s">
        <v>426</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row>
    <row r="1055" spans="2:33" x14ac:dyDescent="0.5">
      <c r="B1055" s="24" t="s">
        <v>58</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row>
    <row r="1056" spans="2:33" x14ac:dyDescent="0.5">
      <c r="B1056" t="s">
        <v>421</v>
      </c>
      <c r="C1056" s="17">
        <v>0.11912239291417499</v>
      </c>
      <c r="D1056" s="17">
        <v>0.112440675012995</v>
      </c>
      <c r="E1056" s="17">
        <v>0.12356415342471699</v>
      </c>
      <c r="F1056" s="17"/>
      <c r="G1056" s="17">
        <v>0.10111661296654301</v>
      </c>
      <c r="H1056" s="17">
        <v>0.117596821268282</v>
      </c>
      <c r="I1056" s="17">
        <v>0.15530123771500401</v>
      </c>
      <c r="J1056" s="17">
        <v>0.129030260863014</v>
      </c>
      <c r="K1056" s="17">
        <v>0.106020922480319</v>
      </c>
      <c r="L1056" s="17">
        <v>0.10014627641589199</v>
      </c>
      <c r="M1056" s="17"/>
      <c r="N1056" s="17">
        <v>0.13124962120758099</v>
      </c>
      <c r="O1056" s="17">
        <v>0</v>
      </c>
      <c r="P1056" s="17">
        <v>0</v>
      </c>
      <c r="Q1056" s="17">
        <v>3.1260388108998699E-2</v>
      </c>
      <c r="R1056" s="17">
        <v>8.4947407038996697E-2</v>
      </c>
      <c r="S1056" s="17">
        <v>0</v>
      </c>
      <c r="T1056" s="17">
        <v>0.11936607105800801</v>
      </c>
      <c r="U1056" s="17">
        <v>0.12348181668982799</v>
      </c>
      <c r="V1056" s="17">
        <v>0.16953435832147701</v>
      </c>
      <c r="W1056" s="17">
        <v>0.104847449980621</v>
      </c>
      <c r="X1056" s="17">
        <v>0.23454797058968699</v>
      </c>
      <c r="Y1056" s="17">
        <v>0.11483664456345299</v>
      </c>
      <c r="Z1056" s="17">
        <v>0.12813956437815099</v>
      </c>
      <c r="AA1056" s="17">
        <v>4.6960562555272603E-2</v>
      </c>
      <c r="AB1056" s="17">
        <v>0.146573214946979</v>
      </c>
      <c r="AC1056" s="17">
        <v>9.1555295883939306E-2</v>
      </c>
      <c r="AD1056" s="17">
        <v>0.144079179148279</v>
      </c>
      <c r="AE1056" s="17"/>
      <c r="AF1056" s="17">
        <v>0.13965297693652801</v>
      </c>
      <c r="AG1056" s="17">
        <v>0.105593177742937</v>
      </c>
    </row>
    <row r="1057" spans="2:33" x14ac:dyDescent="0.5">
      <c r="B1057" t="s">
        <v>422</v>
      </c>
      <c r="C1057" s="17">
        <v>0.36689017344457397</v>
      </c>
      <c r="D1057" s="17">
        <v>0.39655949999561502</v>
      </c>
      <c r="E1057" s="17">
        <v>0.34044959289731602</v>
      </c>
      <c r="F1057" s="17"/>
      <c r="G1057" s="17">
        <v>0.44838361179601599</v>
      </c>
      <c r="H1057" s="17">
        <v>0.32247945483448998</v>
      </c>
      <c r="I1057" s="17">
        <v>0.27961333855808801</v>
      </c>
      <c r="J1057" s="17">
        <v>0.43231929325028401</v>
      </c>
      <c r="K1057" s="17">
        <v>0.46447562133084203</v>
      </c>
      <c r="L1057" s="17">
        <v>0.30810463021267198</v>
      </c>
      <c r="M1057" s="17"/>
      <c r="N1057" s="17">
        <v>0.35017943894847903</v>
      </c>
      <c r="O1057" s="17">
        <v>0.23660701827129901</v>
      </c>
      <c r="P1057" s="17">
        <v>0.255582118485498</v>
      </c>
      <c r="Q1057" s="17">
        <v>0.467068137373297</v>
      </c>
      <c r="R1057" s="17">
        <v>7.3365334130857704E-2</v>
      </c>
      <c r="S1057" s="17">
        <v>0.16765586618179501</v>
      </c>
      <c r="T1057" s="17">
        <v>0.36924212907549903</v>
      </c>
      <c r="U1057" s="17">
        <v>0.35547613026098701</v>
      </c>
      <c r="V1057" s="17">
        <v>0.34400910194870599</v>
      </c>
      <c r="W1057" s="17">
        <v>0.48703460703436402</v>
      </c>
      <c r="X1057" s="17">
        <v>0.29867152418360798</v>
      </c>
      <c r="Y1057" s="17">
        <v>0.39752650594251498</v>
      </c>
      <c r="Z1057" s="17">
        <v>0.33515192422433299</v>
      </c>
      <c r="AA1057" s="17">
        <v>0.45291537226336298</v>
      </c>
      <c r="AB1057" s="17">
        <v>0.36642944187278498</v>
      </c>
      <c r="AC1057" s="17">
        <v>0.45638385621828198</v>
      </c>
      <c r="AD1057" s="17">
        <v>0.32215480458208501</v>
      </c>
      <c r="AE1057" s="17"/>
      <c r="AF1057" s="17">
        <v>0.39379510194105899</v>
      </c>
      <c r="AG1057" s="17">
        <v>0.34916040178296898</v>
      </c>
    </row>
    <row r="1058" spans="2:33" x14ac:dyDescent="0.5">
      <c r="B1058" t="s">
        <v>423</v>
      </c>
      <c r="C1058" s="17">
        <v>0.25891326345723398</v>
      </c>
      <c r="D1058" s="17">
        <v>0.259985536977692</v>
      </c>
      <c r="E1058" s="17">
        <v>0.258909038529962</v>
      </c>
      <c r="F1058" s="17"/>
      <c r="G1058" s="17">
        <v>0.27919388561627201</v>
      </c>
      <c r="H1058" s="17">
        <v>0.28666703117690601</v>
      </c>
      <c r="I1058" s="17">
        <v>0.28184943837376603</v>
      </c>
      <c r="J1058" s="17">
        <v>0.21557993373914899</v>
      </c>
      <c r="K1058" s="17">
        <v>0.20121585124428101</v>
      </c>
      <c r="L1058" s="17">
        <v>0.29324930671500299</v>
      </c>
      <c r="M1058" s="17"/>
      <c r="N1058" s="17">
        <v>0.230786792986266</v>
      </c>
      <c r="O1058" s="17">
        <v>0.48599648009070601</v>
      </c>
      <c r="P1058" s="17">
        <v>0.424407845834122</v>
      </c>
      <c r="Q1058" s="17">
        <v>0.28258994995410502</v>
      </c>
      <c r="R1058" s="17">
        <v>7.9631174602432894E-2</v>
      </c>
      <c r="S1058" s="17">
        <v>0.59990926022719604</v>
      </c>
      <c r="T1058" s="17">
        <v>0.251056353024594</v>
      </c>
      <c r="U1058" s="17">
        <v>0.266755489017864</v>
      </c>
      <c r="V1058" s="17">
        <v>0.15159459051815299</v>
      </c>
      <c r="W1058" s="17">
        <v>0.239641405590555</v>
      </c>
      <c r="X1058" s="17">
        <v>0.20520186146906699</v>
      </c>
      <c r="Y1058" s="17">
        <v>0.24912453601982701</v>
      </c>
      <c r="Z1058" s="17">
        <v>0.25698649555012198</v>
      </c>
      <c r="AA1058" s="17">
        <v>0.32510377008541902</v>
      </c>
      <c r="AB1058" s="17">
        <v>0.26497515557863199</v>
      </c>
      <c r="AC1058" s="17">
        <v>0.28774582564455398</v>
      </c>
      <c r="AD1058" s="17">
        <v>0.22986436492588</v>
      </c>
      <c r="AE1058" s="17"/>
      <c r="AF1058" s="17">
        <v>0.24807356129769401</v>
      </c>
      <c r="AG1058" s="17">
        <v>0.26605639502859502</v>
      </c>
    </row>
    <row r="1059" spans="2:33" x14ac:dyDescent="0.5">
      <c r="B1059" t="s">
        <v>424</v>
      </c>
      <c r="C1059" s="17">
        <v>0.15261619192092701</v>
      </c>
      <c r="D1059" s="17">
        <v>0.14880525299432901</v>
      </c>
      <c r="E1059" s="17">
        <v>0.156785962767447</v>
      </c>
      <c r="F1059" s="17"/>
      <c r="G1059" s="17">
        <v>0.11537152041990401</v>
      </c>
      <c r="H1059" s="17">
        <v>0.17737187946888</v>
      </c>
      <c r="I1059" s="17">
        <v>0.16281032788940999</v>
      </c>
      <c r="J1059" s="17">
        <v>0.14650442425532301</v>
      </c>
      <c r="K1059" s="17">
        <v>0.131387965452431</v>
      </c>
      <c r="L1059" s="17">
        <v>0.164129614683967</v>
      </c>
      <c r="M1059" s="17"/>
      <c r="N1059" s="17">
        <v>0.24177608228879299</v>
      </c>
      <c r="O1059" s="17">
        <v>6.3736709821402796E-2</v>
      </c>
      <c r="P1059" s="17">
        <v>0.100977641859018</v>
      </c>
      <c r="Q1059" s="17">
        <v>0.109633576808007</v>
      </c>
      <c r="R1059" s="17">
        <v>0.58116029262696101</v>
      </c>
      <c r="S1059" s="17">
        <v>0.23243487359100801</v>
      </c>
      <c r="T1059" s="17">
        <v>0.163214584693958</v>
      </c>
      <c r="U1059" s="17">
        <v>0.15518667564515401</v>
      </c>
      <c r="V1059" s="17">
        <v>0.10605913626117</v>
      </c>
      <c r="W1059" s="17">
        <v>6.71930861524557E-2</v>
      </c>
      <c r="X1059" s="17">
        <v>0.26157864375763901</v>
      </c>
      <c r="Y1059" s="17">
        <v>0.18626819220813301</v>
      </c>
      <c r="Z1059" s="17">
        <v>0.177422443493363</v>
      </c>
      <c r="AA1059" s="17">
        <v>0</v>
      </c>
      <c r="AB1059" s="17">
        <v>0.113235699044935</v>
      </c>
      <c r="AC1059" s="17">
        <v>0.124569899411337</v>
      </c>
      <c r="AD1059" s="17">
        <v>0.14731612832441399</v>
      </c>
      <c r="AE1059" s="17"/>
      <c r="AF1059" s="17">
        <v>0.14640702911634901</v>
      </c>
      <c r="AG1059" s="17">
        <v>0.156707897228721</v>
      </c>
    </row>
    <row r="1060" spans="2:33" x14ac:dyDescent="0.5">
      <c r="B1060" t="s">
        <v>425</v>
      </c>
      <c r="C1060" s="17">
        <v>5.9460086334320997E-2</v>
      </c>
      <c r="D1060" s="17">
        <v>6.0386114151619499E-2</v>
      </c>
      <c r="E1060" s="17">
        <v>5.7242140625679401E-2</v>
      </c>
      <c r="F1060" s="17"/>
      <c r="G1060" s="17">
        <v>2.3442343611804001E-2</v>
      </c>
      <c r="H1060" s="17">
        <v>9.5884813251441006E-2</v>
      </c>
      <c r="I1060" s="17">
        <v>7.1722694936254897E-2</v>
      </c>
      <c r="J1060" s="17">
        <v>4.9224165100194103E-2</v>
      </c>
      <c r="K1060" s="17">
        <v>4.2694566832874301E-2</v>
      </c>
      <c r="L1060" s="17">
        <v>6.27295064625112E-2</v>
      </c>
      <c r="M1060" s="17"/>
      <c r="N1060" s="17">
        <v>4.60080645688817E-2</v>
      </c>
      <c r="O1060" s="17">
        <v>0.10032087064624599</v>
      </c>
      <c r="P1060" s="17">
        <v>0.11064355700763299</v>
      </c>
      <c r="Q1060" s="17">
        <v>4.9888373522016E-2</v>
      </c>
      <c r="R1060" s="17">
        <v>0</v>
      </c>
      <c r="S1060" s="17">
        <v>0</v>
      </c>
      <c r="T1060" s="17">
        <v>6.0959629762373298E-2</v>
      </c>
      <c r="U1060" s="17">
        <v>9.9099888386167498E-2</v>
      </c>
      <c r="V1060" s="17">
        <v>0.13511985507978999</v>
      </c>
      <c r="W1060" s="17">
        <v>6.4187386872943897E-2</v>
      </c>
      <c r="X1060" s="17">
        <v>0</v>
      </c>
      <c r="Y1060" s="17">
        <v>1.6955710291821802E-2</v>
      </c>
      <c r="Z1060" s="17">
        <v>7.0300945049849101E-2</v>
      </c>
      <c r="AA1060" s="17">
        <v>0</v>
      </c>
      <c r="AB1060" s="17">
        <v>6.2775731976615207E-2</v>
      </c>
      <c r="AC1060" s="17">
        <v>0</v>
      </c>
      <c r="AD1060" s="17">
        <v>8.4684776058622693E-2</v>
      </c>
      <c r="AE1060" s="17"/>
      <c r="AF1060" s="17">
        <v>5.9585834232203601E-2</v>
      </c>
      <c r="AG1060" s="17">
        <v>5.9377221162734403E-2</v>
      </c>
    </row>
    <row r="1061" spans="2:33" x14ac:dyDescent="0.5">
      <c r="B1061" t="s">
        <v>231</v>
      </c>
      <c r="C1061" s="17">
        <v>4.2997891928769801E-2</v>
      </c>
      <c r="D1061" s="17">
        <v>2.18229208677495E-2</v>
      </c>
      <c r="E1061" s="17">
        <v>6.3049111754878498E-2</v>
      </c>
      <c r="F1061" s="17"/>
      <c r="G1061" s="17">
        <v>3.2492025589460599E-2</v>
      </c>
      <c r="H1061" s="17">
        <v>0</v>
      </c>
      <c r="I1061" s="17">
        <v>4.8702962527477599E-2</v>
      </c>
      <c r="J1061" s="17">
        <v>2.73419227920359E-2</v>
      </c>
      <c r="K1061" s="17">
        <v>5.42050726592537E-2</v>
      </c>
      <c r="L1061" s="17">
        <v>7.1640665509954904E-2</v>
      </c>
      <c r="M1061" s="17"/>
      <c r="N1061" s="17">
        <v>0</v>
      </c>
      <c r="O1061" s="17">
        <v>0.113338921170346</v>
      </c>
      <c r="P1061" s="17">
        <v>0.108388836813728</v>
      </c>
      <c r="Q1061" s="17">
        <v>5.9559574233575399E-2</v>
      </c>
      <c r="R1061" s="17">
        <v>0.180895791600752</v>
      </c>
      <c r="S1061" s="17">
        <v>0</v>
      </c>
      <c r="T1061" s="17">
        <v>3.6161232385567399E-2</v>
      </c>
      <c r="U1061" s="17">
        <v>0</v>
      </c>
      <c r="V1061" s="17">
        <v>9.3682957870703298E-2</v>
      </c>
      <c r="W1061" s="17">
        <v>3.7096064369059802E-2</v>
      </c>
      <c r="X1061" s="17">
        <v>0</v>
      </c>
      <c r="Y1061" s="17">
        <v>3.5288410974250298E-2</v>
      </c>
      <c r="Z1061" s="17">
        <v>3.1998627304181501E-2</v>
      </c>
      <c r="AA1061" s="17">
        <v>0.17502029509594499</v>
      </c>
      <c r="AB1061" s="17">
        <v>4.6010756580054102E-2</v>
      </c>
      <c r="AC1061" s="17">
        <v>3.9745122841887699E-2</v>
      </c>
      <c r="AD1061" s="17">
        <v>7.1900746960719603E-2</v>
      </c>
      <c r="AE1061" s="17"/>
      <c r="AF1061" s="17">
        <v>1.24854964761666E-2</v>
      </c>
      <c r="AG1061" s="17">
        <v>6.3104907054043702E-2</v>
      </c>
    </row>
    <row r="1062" spans="2:33" x14ac:dyDescent="0.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row>
    <row r="1063" spans="2:33" x14ac:dyDescent="0.5">
      <c r="B1063" s="6" t="s">
        <v>445</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row>
    <row r="1064" spans="2:33" x14ac:dyDescent="0.5">
      <c r="B1064" s="24" t="s">
        <v>58</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row>
    <row r="1065" spans="2:33" x14ac:dyDescent="0.5">
      <c r="B1065" t="s">
        <v>440</v>
      </c>
      <c r="C1065" s="17">
        <v>0.19125113242707201</v>
      </c>
      <c r="D1065" s="17">
        <v>0.22673781994570899</v>
      </c>
      <c r="E1065" s="17">
        <v>0.15866745582959599</v>
      </c>
      <c r="F1065" s="17"/>
      <c r="G1065" s="17">
        <v>0.34313454348121802</v>
      </c>
      <c r="H1065" s="17">
        <v>0.31944046497579398</v>
      </c>
      <c r="I1065" s="17">
        <v>0.24925986978454101</v>
      </c>
      <c r="J1065" s="17">
        <v>0.14242653820367099</v>
      </c>
      <c r="K1065" s="17">
        <v>0.16994336636709401</v>
      </c>
      <c r="L1065" s="17">
        <v>7.4420570759751503E-2</v>
      </c>
      <c r="M1065" s="17"/>
      <c r="N1065" s="17">
        <v>0.217643308649309</v>
      </c>
      <c r="O1065" s="17">
        <v>0.35400419816604101</v>
      </c>
      <c r="P1065" s="17">
        <v>0.254293043771184</v>
      </c>
      <c r="Q1065" s="17">
        <v>5.7816017022018197E-2</v>
      </c>
      <c r="R1065" s="17">
        <v>0.14450746878796999</v>
      </c>
      <c r="S1065" s="17">
        <v>0.14079258026344399</v>
      </c>
      <c r="T1065" s="17">
        <v>0.16974244048275999</v>
      </c>
      <c r="U1065" s="17">
        <v>0.26759571833038598</v>
      </c>
      <c r="V1065" s="17">
        <v>0.188170140724883</v>
      </c>
      <c r="W1065" s="17">
        <v>0.265389853533127</v>
      </c>
      <c r="X1065" s="17">
        <v>0.19828864664748899</v>
      </c>
      <c r="Y1065" s="17">
        <v>0.17241520586785899</v>
      </c>
      <c r="Z1065" s="17">
        <v>0.15516890828878499</v>
      </c>
      <c r="AA1065" s="17">
        <v>9.0285476819182697E-2</v>
      </c>
      <c r="AB1065" s="17">
        <v>0.16220483130491101</v>
      </c>
      <c r="AC1065" s="17">
        <v>0.12048170605201</v>
      </c>
      <c r="AD1065" s="17">
        <v>0.298351615878929</v>
      </c>
      <c r="AE1065" s="17"/>
      <c r="AF1065" s="17">
        <v>0.24954000844115601</v>
      </c>
      <c r="AG1065" s="17">
        <v>0.152840011495221</v>
      </c>
    </row>
    <row r="1066" spans="2:33" x14ac:dyDescent="0.5">
      <c r="B1066" t="s">
        <v>441</v>
      </c>
      <c r="C1066" s="17">
        <v>0.45756194526524502</v>
      </c>
      <c r="D1066" s="17">
        <v>0.48895951061494097</v>
      </c>
      <c r="E1066" s="17">
        <v>0.42597681735514198</v>
      </c>
      <c r="F1066" s="17"/>
      <c r="G1066" s="17">
        <v>0.47430595409382398</v>
      </c>
      <c r="H1066" s="17">
        <v>0.476888357685255</v>
      </c>
      <c r="I1066" s="17">
        <v>0.49670805624939801</v>
      </c>
      <c r="J1066" s="17">
        <v>0.45604112173212402</v>
      </c>
      <c r="K1066" s="17">
        <v>0.420215877741005</v>
      </c>
      <c r="L1066" s="17">
        <v>0.43782691652383199</v>
      </c>
      <c r="M1066" s="17"/>
      <c r="N1066" s="17">
        <v>0.41351668593909802</v>
      </c>
      <c r="O1066" s="17">
        <v>0.34558683923560801</v>
      </c>
      <c r="P1066" s="17">
        <v>0.379057336777119</v>
      </c>
      <c r="Q1066" s="17">
        <v>0.45596536279354499</v>
      </c>
      <c r="R1066" s="17">
        <v>0.34070443927723598</v>
      </c>
      <c r="S1066" s="17">
        <v>0.69155155355475995</v>
      </c>
      <c r="T1066" s="17">
        <v>0.31815813899541701</v>
      </c>
      <c r="U1066" s="17">
        <v>0.44853545117751997</v>
      </c>
      <c r="V1066" s="17">
        <v>0.41112401388570302</v>
      </c>
      <c r="W1066" s="17">
        <v>0.32973358778288497</v>
      </c>
      <c r="X1066" s="17">
        <v>0.47786969105224802</v>
      </c>
      <c r="Y1066" s="17">
        <v>0.402080104336833</v>
      </c>
      <c r="Z1066" s="17">
        <v>0.49058878618735902</v>
      </c>
      <c r="AA1066" s="17">
        <v>0.72507867045914898</v>
      </c>
      <c r="AB1066" s="17">
        <v>0.54025365308728501</v>
      </c>
      <c r="AC1066" s="17">
        <v>0.76312481121861797</v>
      </c>
      <c r="AD1066" s="17">
        <v>0.30936297571301702</v>
      </c>
      <c r="AE1066" s="17"/>
      <c r="AF1066" s="17">
        <v>0.50458796241792903</v>
      </c>
      <c r="AG1066" s="17">
        <v>0.426572807108616</v>
      </c>
    </row>
    <row r="1067" spans="2:33" x14ac:dyDescent="0.5">
      <c r="B1067" t="s">
        <v>442</v>
      </c>
      <c r="C1067" s="17">
        <v>0.29652904524748602</v>
      </c>
      <c r="D1067" s="17">
        <v>0.26101129108452498</v>
      </c>
      <c r="E1067" s="17">
        <v>0.33103095467917198</v>
      </c>
      <c r="F1067" s="17"/>
      <c r="G1067" s="17">
        <v>0.14014504515078799</v>
      </c>
      <c r="H1067" s="17">
        <v>0.18171569278956101</v>
      </c>
      <c r="I1067" s="17">
        <v>0.230094950341032</v>
      </c>
      <c r="J1067" s="17">
        <v>0.34650199141258498</v>
      </c>
      <c r="K1067" s="17">
        <v>0.34833467285912301</v>
      </c>
      <c r="L1067" s="17">
        <v>0.39210513364024902</v>
      </c>
      <c r="M1067" s="17"/>
      <c r="N1067" s="17">
        <v>0.34091083475087097</v>
      </c>
      <c r="O1067" s="17">
        <v>0.26289013357207602</v>
      </c>
      <c r="P1067" s="17">
        <v>0.366649619451696</v>
      </c>
      <c r="Q1067" s="17">
        <v>0.452091707563891</v>
      </c>
      <c r="R1067" s="17">
        <v>0.33389230033404299</v>
      </c>
      <c r="S1067" s="17">
        <v>0.16765586618179501</v>
      </c>
      <c r="T1067" s="17">
        <v>0.464949321412991</v>
      </c>
      <c r="U1067" s="17">
        <v>0.22743017302684701</v>
      </c>
      <c r="V1067" s="17">
        <v>0.34397685871470901</v>
      </c>
      <c r="W1067" s="17">
        <v>0.31437604558496102</v>
      </c>
      <c r="X1067" s="17">
        <v>0.32384166230026301</v>
      </c>
      <c r="Y1067" s="17">
        <v>0.360915513598764</v>
      </c>
      <c r="Z1067" s="17">
        <v>0.26719377017733198</v>
      </c>
      <c r="AA1067" s="17">
        <v>0.18463585272166799</v>
      </c>
      <c r="AB1067" s="17">
        <v>0.238892412700449</v>
      </c>
      <c r="AC1067" s="17">
        <v>0.116393482729372</v>
      </c>
      <c r="AD1067" s="17">
        <v>0.35539532538936403</v>
      </c>
      <c r="AE1067" s="17"/>
      <c r="AF1067" s="17">
        <v>0.21732257523399301</v>
      </c>
      <c r="AG1067" s="17">
        <v>0.34872441263693799</v>
      </c>
    </row>
    <row r="1068" spans="2:33" x14ac:dyDescent="0.5">
      <c r="B1068" t="s">
        <v>443</v>
      </c>
      <c r="C1068" s="17">
        <v>5.4657877060197098E-2</v>
      </c>
      <c r="D1068" s="17">
        <v>2.3291378354824799E-2</v>
      </c>
      <c r="E1068" s="17">
        <v>8.4324772136089493E-2</v>
      </c>
      <c r="F1068" s="17"/>
      <c r="G1068" s="17">
        <v>4.24144572741691E-2</v>
      </c>
      <c r="H1068" s="17">
        <v>2.1955484549390499E-2</v>
      </c>
      <c r="I1068" s="17">
        <v>2.3937123625028801E-2</v>
      </c>
      <c r="J1068" s="17">
        <v>5.5030348651619702E-2</v>
      </c>
      <c r="K1068" s="17">
        <v>6.1506083032777499E-2</v>
      </c>
      <c r="L1068" s="17">
        <v>9.5647379076166994E-2</v>
      </c>
      <c r="M1068" s="17"/>
      <c r="N1068" s="17">
        <v>2.7929170660721599E-2</v>
      </c>
      <c r="O1068" s="17">
        <v>3.7518829026275499E-2</v>
      </c>
      <c r="P1068" s="17">
        <v>0</v>
      </c>
      <c r="Q1068" s="17">
        <v>3.4126912620545999E-2</v>
      </c>
      <c r="R1068" s="17">
        <v>0.180895791600752</v>
      </c>
      <c r="S1068" s="17">
        <v>0</v>
      </c>
      <c r="T1068" s="17">
        <v>4.7150099108831001E-2</v>
      </c>
      <c r="U1068" s="17">
        <v>5.6438657465246997E-2</v>
      </c>
      <c r="V1068" s="17">
        <v>5.67289866747046E-2</v>
      </c>
      <c r="W1068" s="17">
        <v>9.0500513099027305E-2</v>
      </c>
      <c r="X1068" s="17">
        <v>0</v>
      </c>
      <c r="Y1068" s="17">
        <v>6.4589176196544806E-2</v>
      </c>
      <c r="Z1068" s="17">
        <v>8.7048535346524E-2</v>
      </c>
      <c r="AA1068" s="17">
        <v>0</v>
      </c>
      <c r="AB1068" s="17">
        <v>5.8649102907355297E-2</v>
      </c>
      <c r="AC1068" s="17">
        <v>0</v>
      </c>
      <c r="AD1068" s="17">
        <v>3.6890083018689401E-2</v>
      </c>
      <c r="AE1068" s="17"/>
      <c r="AF1068" s="17">
        <v>2.8549453906922199E-2</v>
      </c>
      <c r="AG1068" s="17">
        <v>7.1862768759225107E-2</v>
      </c>
    </row>
    <row r="1069" spans="2:33" x14ac:dyDescent="0.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row>
    <row r="1070" spans="2:33" x14ac:dyDescent="0.5">
      <c r="B1070" s="6" t="s">
        <v>446</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row>
    <row r="1071" spans="2:33" x14ac:dyDescent="0.5">
      <c r="B1071" s="24" t="s">
        <v>58</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row>
    <row r="1072" spans="2:33" x14ac:dyDescent="0.5">
      <c r="B1072" t="s">
        <v>440</v>
      </c>
      <c r="C1072" s="17">
        <v>6.2838223119284303E-2</v>
      </c>
      <c r="D1072" s="17">
        <v>7.4650363330080002E-2</v>
      </c>
      <c r="E1072" s="17">
        <v>5.1989199669211401E-2</v>
      </c>
      <c r="F1072" s="17"/>
      <c r="G1072" s="17">
        <v>7.1038342159430404E-2</v>
      </c>
      <c r="H1072" s="17">
        <v>0.12753835335008701</v>
      </c>
      <c r="I1072" s="17">
        <v>9.4989705410631606E-2</v>
      </c>
      <c r="J1072" s="17">
        <v>5.4005818790179197E-2</v>
      </c>
      <c r="K1072" s="17">
        <v>2.69781873323129E-2</v>
      </c>
      <c r="L1072" s="17">
        <v>3.1025979874223501E-2</v>
      </c>
      <c r="M1072" s="17"/>
      <c r="N1072" s="17">
        <v>2.2699277546472298E-2</v>
      </c>
      <c r="O1072" s="17">
        <v>0</v>
      </c>
      <c r="P1072" s="17">
        <v>6.92367751320066E-2</v>
      </c>
      <c r="Q1072" s="17">
        <v>1.9643359624421399E-2</v>
      </c>
      <c r="R1072" s="17">
        <v>0</v>
      </c>
      <c r="S1072" s="17">
        <v>0</v>
      </c>
      <c r="T1072" s="17">
        <v>8.7830529257705903E-2</v>
      </c>
      <c r="U1072" s="17">
        <v>7.3582581782738105E-2</v>
      </c>
      <c r="V1072" s="17">
        <v>7.8141221418030399E-2</v>
      </c>
      <c r="W1072" s="17">
        <v>0.115254896537169</v>
      </c>
      <c r="X1072" s="17">
        <v>8.3969809513368701E-2</v>
      </c>
      <c r="Y1072" s="17">
        <v>6.4015509107607504E-2</v>
      </c>
      <c r="Z1072" s="17">
        <v>5.4888504109496403E-2</v>
      </c>
      <c r="AA1072" s="17">
        <v>0</v>
      </c>
      <c r="AB1072" s="17">
        <v>6.00928495866851E-2</v>
      </c>
      <c r="AC1072" s="17">
        <v>9.36152347188626E-2</v>
      </c>
      <c r="AD1072" s="17">
        <v>0.106542943608155</v>
      </c>
      <c r="AE1072" s="17"/>
      <c r="AF1072" s="17">
        <v>8.8297382439944699E-2</v>
      </c>
      <c r="AG1072" s="17">
        <v>4.6061182380793202E-2</v>
      </c>
    </row>
    <row r="1073" spans="2:33" x14ac:dyDescent="0.5">
      <c r="B1073" t="s">
        <v>441</v>
      </c>
      <c r="C1073" s="17">
        <v>0.204712299782072</v>
      </c>
      <c r="D1073" s="17">
        <v>0.247710111840862</v>
      </c>
      <c r="E1073" s="17">
        <v>0.16283316413602</v>
      </c>
      <c r="F1073" s="17"/>
      <c r="G1073" s="17">
        <v>0.37087167775958402</v>
      </c>
      <c r="H1073" s="17">
        <v>0.27884877349230602</v>
      </c>
      <c r="I1073" s="17">
        <v>0.25182224867695502</v>
      </c>
      <c r="J1073" s="17">
        <v>0.13175560944804099</v>
      </c>
      <c r="K1073" s="17">
        <v>0.21612307350537199</v>
      </c>
      <c r="L1073" s="17">
        <v>0.11837855515840701</v>
      </c>
      <c r="M1073" s="17"/>
      <c r="N1073" s="17">
        <v>0.29913919061600902</v>
      </c>
      <c r="O1073" s="17">
        <v>0.17846476551193</v>
      </c>
      <c r="P1073" s="17">
        <v>0.31372269352163101</v>
      </c>
      <c r="Q1073" s="17">
        <v>3.3183245571669399E-2</v>
      </c>
      <c r="R1073" s="17">
        <v>0.27870073018401098</v>
      </c>
      <c r="S1073" s="17">
        <v>0</v>
      </c>
      <c r="T1073" s="17">
        <v>7.1200109903320499E-2</v>
      </c>
      <c r="U1073" s="17">
        <v>0.26230098626147402</v>
      </c>
      <c r="V1073" s="17">
        <v>0.22813991758966901</v>
      </c>
      <c r="W1073" s="17">
        <v>0.19935554483131901</v>
      </c>
      <c r="X1073" s="17">
        <v>0.14779740001439601</v>
      </c>
      <c r="Y1073" s="17">
        <v>0.186091071116464</v>
      </c>
      <c r="Z1073" s="17">
        <v>0.17677155685221099</v>
      </c>
      <c r="AA1073" s="17">
        <v>0.14724831733202501</v>
      </c>
      <c r="AB1073" s="17">
        <v>0.24935046281800599</v>
      </c>
      <c r="AC1073" s="17">
        <v>0.14325995406252001</v>
      </c>
      <c r="AD1073" s="17">
        <v>0.198201393099462</v>
      </c>
      <c r="AE1073" s="17"/>
      <c r="AF1073" s="17">
        <v>0.24155623589442801</v>
      </c>
      <c r="AG1073" s="17">
        <v>0.180432934963387</v>
      </c>
    </row>
    <row r="1074" spans="2:33" x14ac:dyDescent="0.5">
      <c r="B1074" t="s">
        <v>442</v>
      </c>
      <c r="C1074" s="17">
        <v>0.46592813167302899</v>
      </c>
      <c r="D1074" s="17">
        <v>0.473584887989634</v>
      </c>
      <c r="E1074" s="17">
        <v>0.45896374274569002</v>
      </c>
      <c r="F1074" s="17"/>
      <c r="G1074" s="17">
        <v>0.44747364038012499</v>
      </c>
      <c r="H1074" s="17">
        <v>0.42787499681794</v>
      </c>
      <c r="I1074" s="17">
        <v>0.46814169417456902</v>
      </c>
      <c r="J1074" s="17">
        <v>0.51400615383396397</v>
      </c>
      <c r="K1074" s="17">
        <v>0.47680108942460497</v>
      </c>
      <c r="L1074" s="17">
        <v>0.44584748391760098</v>
      </c>
      <c r="M1074" s="17"/>
      <c r="N1074" s="17">
        <v>0.47638946056952503</v>
      </c>
      <c r="O1074" s="17">
        <v>0.47781477043176601</v>
      </c>
      <c r="P1074" s="17">
        <v>0.28757972774348101</v>
      </c>
      <c r="Q1074" s="17">
        <v>0.61529110518760599</v>
      </c>
      <c r="R1074" s="17">
        <v>0.231004940698951</v>
      </c>
      <c r="S1074" s="17">
        <v>0.85920741973655601</v>
      </c>
      <c r="T1074" s="17">
        <v>0.39619215284897502</v>
      </c>
      <c r="U1074" s="17">
        <v>0.44626856256763497</v>
      </c>
      <c r="V1074" s="17">
        <v>0.48960405428272602</v>
      </c>
      <c r="W1074" s="17">
        <v>0.445593893557304</v>
      </c>
      <c r="X1074" s="17">
        <v>0.27700782443651101</v>
      </c>
      <c r="Y1074" s="17">
        <v>0.44059464129854597</v>
      </c>
      <c r="Z1074" s="17">
        <v>0.52557536863793897</v>
      </c>
      <c r="AA1074" s="17">
        <v>0.51133880476423799</v>
      </c>
      <c r="AB1074" s="17">
        <v>0.46448123898706001</v>
      </c>
      <c r="AC1074" s="17">
        <v>0.67019664609655105</v>
      </c>
      <c r="AD1074" s="17">
        <v>0.347199659230636</v>
      </c>
      <c r="AE1074" s="17"/>
      <c r="AF1074" s="17">
        <v>0.47593611351470899</v>
      </c>
      <c r="AG1074" s="17">
        <v>0.45933308597834699</v>
      </c>
    </row>
    <row r="1075" spans="2:33" x14ac:dyDescent="0.5">
      <c r="B1075" t="s">
        <v>443</v>
      </c>
      <c r="C1075" s="17">
        <v>0.26652134542561401</v>
      </c>
      <c r="D1075" s="17">
        <v>0.20405463683942399</v>
      </c>
      <c r="E1075" s="17">
        <v>0.32621389344907797</v>
      </c>
      <c r="F1075" s="17"/>
      <c r="G1075" s="17">
        <v>0.11061633970086</v>
      </c>
      <c r="H1075" s="17">
        <v>0.165737876339666</v>
      </c>
      <c r="I1075" s="17">
        <v>0.18504635173784401</v>
      </c>
      <c r="J1075" s="17">
        <v>0.30023241792781602</v>
      </c>
      <c r="K1075" s="17">
        <v>0.28009764973771101</v>
      </c>
      <c r="L1075" s="17">
        <v>0.404747981049769</v>
      </c>
      <c r="M1075" s="17"/>
      <c r="N1075" s="17">
        <v>0.20177207126799401</v>
      </c>
      <c r="O1075" s="17">
        <v>0.34372046405630402</v>
      </c>
      <c r="P1075" s="17">
        <v>0.32946080360288099</v>
      </c>
      <c r="Q1075" s="17">
        <v>0.33188228961630301</v>
      </c>
      <c r="R1075" s="17">
        <v>0.49029432911703802</v>
      </c>
      <c r="S1075" s="17">
        <v>0.14079258026344399</v>
      </c>
      <c r="T1075" s="17">
        <v>0.44477720798999798</v>
      </c>
      <c r="U1075" s="17">
        <v>0.21784786938815301</v>
      </c>
      <c r="V1075" s="17">
        <v>0.20411480670957399</v>
      </c>
      <c r="W1075" s="17">
        <v>0.23979566507420799</v>
      </c>
      <c r="X1075" s="17">
        <v>0.49122496603572502</v>
      </c>
      <c r="Y1075" s="17">
        <v>0.30929877847738202</v>
      </c>
      <c r="Z1075" s="17">
        <v>0.24276457040035301</v>
      </c>
      <c r="AA1075" s="17">
        <v>0.34141287790373798</v>
      </c>
      <c r="AB1075" s="17">
        <v>0.22607544860824899</v>
      </c>
      <c r="AC1075" s="17">
        <v>9.2928165122066794E-2</v>
      </c>
      <c r="AD1075" s="17">
        <v>0.34805600406174803</v>
      </c>
      <c r="AE1075" s="17"/>
      <c r="AF1075" s="17">
        <v>0.19421026815091799</v>
      </c>
      <c r="AG1075" s="17">
        <v>0.314172796677473</v>
      </c>
    </row>
    <row r="1076" spans="2:33" x14ac:dyDescent="0.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row>
    <row r="1077" spans="2:33" x14ac:dyDescent="0.5">
      <c r="B1077" s="6" t="s">
        <v>447</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row>
    <row r="1078" spans="2:33" x14ac:dyDescent="0.5">
      <c r="B1078" s="24" t="s">
        <v>58</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row>
    <row r="1079" spans="2:33" x14ac:dyDescent="0.5">
      <c r="B1079" t="s">
        <v>440</v>
      </c>
      <c r="C1079" s="17">
        <v>7.9589778390446106E-2</v>
      </c>
      <c r="D1079" s="17">
        <v>9.4103792950464907E-2</v>
      </c>
      <c r="E1079" s="17">
        <v>6.6268391019626796E-2</v>
      </c>
      <c r="F1079" s="17"/>
      <c r="G1079" s="17">
        <v>0.22457338448177699</v>
      </c>
      <c r="H1079" s="17">
        <v>0.17873086605035099</v>
      </c>
      <c r="I1079" s="17">
        <v>8.0843422201963805E-2</v>
      </c>
      <c r="J1079" s="17">
        <v>3.8919452008297203E-2</v>
      </c>
      <c r="K1079" s="17">
        <v>3.94552709449092E-2</v>
      </c>
      <c r="L1079" s="17">
        <v>3.0639569491285899E-2</v>
      </c>
      <c r="M1079" s="17"/>
      <c r="N1079" s="17">
        <v>7.5890883739973894E-2</v>
      </c>
      <c r="O1079" s="17">
        <v>0</v>
      </c>
      <c r="P1079" s="17">
        <v>0.19378769372218299</v>
      </c>
      <c r="Q1079" s="17">
        <v>3.8657799880121697E-2</v>
      </c>
      <c r="R1079" s="17">
        <v>0</v>
      </c>
      <c r="S1079" s="17">
        <v>0</v>
      </c>
      <c r="T1079" s="17">
        <v>8.7830529257705903E-2</v>
      </c>
      <c r="U1079" s="17">
        <v>7.7098623864434598E-2</v>
      </c>
      <c r="V1079" s="17">
        <v>0.115313608981037</v>
      </c>
      <c r="W1079" s="17">
        <v>0.175086980137275</v>
      </c>
      <c r="X1079" s="17">
        <v>8.3969809513368701E-2</v>
      </c>
      <c r="Y1079" s="17">
        <v>5.4997340845050001E-2</v>
      </c>
      <c r="Z1079" s="17">
        <v>7.1834102537126507E-2</v>
      </c>
      <c r="AA1079" s="17">
        <v>4.6740709762330697E-2</v>
      </c>
      <c r="AB1079" s="17">
        <v>8.2929321967855796E-2</v>
      </c>
      <c r="AC1079" s="17">
        <v>7.9909799440546395E-2</v>
      </c>
      <c r="AD1079" s="17">
        <v>0.151568617040437</v>
      </c>
      <c r="AE1079" s="17"/>
      <c r="AF1079" s="17">
        <v>0.106508163814306</v>
      </c>
      <c r="AG1079" s="17">
        <v>6.1851138901905897E-2</v>
      </c>
    </row>
    <row r="1080" spans="2:33" x14ac:dyDescent="0.5">
      <c r="B1080" t="s">
        <v>441</v>
      </c>
      <c r="C1080" s="17">
        <v>0.26038139024385898</v>
      </c>
      <c r="D1080" s="17">
        <v>0.31719324232220603</v>
      </c>
      <c r="E1080" s="17">
        <v>0.20574555037648201</v>
      </c>
      <c r="F1080" s="17"/>
      <c r="G1080" s="17">
        <v>0.35427288902790099</v>
      </c>
      <c r="H1080" s="17">
        <v>0.36832246212378</v>
      </c>
      <c r="I1080" s="17">
        <v>0.30699476658083502</v>
      </c>
      <c r="J1080" s="17">
        <v>0.241592301837634</v>
      </c>
      <c r="K1080" s="17">
        <v>0.23969935157276701</v>
      </c>
      <c r="L1080" s="17">
        <v>0.159862741634346</v>
      </c>
      <c r="M1080" s="17"/>
      <c r="N1080" s="17">
        <v>0.348058832575458</v>
      </c>
      <c r="O1080" s="17">
        <v>0.13690278841719999</v>
      </c>
      <c r="P1080" s="17">
        <v>0.36295199516535898</v>
      </c>
      <c r="Q1080" s="17">
        <v>0.25478972241435799</v>
      </c>
      <c r="R1080" s="17">
        <v>0.35670916214967102</v>
      </c>
      <c r="S1080" s="17">
        <v>0.26420185765721599</v>
      </c>
      <c r="T1080" s="17">
        <v>0.165638612980542</v>
      </c>
      <c r="U1080" s="17">
        <v>0.35976219103583601</v>
      </c>
      <c r="V1080" s="17">
        <v>0.24004144026903501</v>
      </c>
      <c r="W1080" s="17">
        <v>0.163686489321926</v>
      </c>
      <c r="X1080" s="17">
        <v>0.160407172078573</v>
      </c>
      <c r="Y1080" s="17">
        <v>0.22157176635551301</v>
      </c>
      <c r="Z1080" s="17">
        <v>0.23795764621812701</v>
      </c>
      <c r="AA1080" s="17">
        <v>0.17315003801277001</v>
      </c>
      <c r="AB1080" s="17">
        <v>0.26210585060045</v>
      </c>
      <c r="AC1080" s="17">
        <v>0.38843807343077302</v>
      </c>
      <c r="AD1080" s="17">
        <v>0.19759723416105099</v>
      </c>
      <c r="AE1080" s="17"/>
      <c r="AF1080" s="17">
        <v>0.31178671463131502</v>
      </c>
      <c r="AG1080" s="17">
        <v>0.22650638241028001</v>
      </c>
    </row>
    <row r="1081" spans="2:33" x14ac:dyDescent="0.5">
      <c r="B1081" t="s">
        <v>442</v>
      </c>
      <c r="C1081" s="17">
        <v>0.46524795123997198</v>
      </c>
      <c r="D1081" s="17">
        <v>0.43944015274029702</v>
      </c>
      <c r="E1081" s="17">
        <v>0.489706359478225</v>
      </c>
      <c r="F1081" s="17"/>
      <c r="G1081" s="17">
        <v>0.30244281221195901</v>
      </c>
      <c r="H1081" s="17">
        <v>0.37306859427354</v>
      </c>
      <c r="I1081" s="17">
        <v>0.46518399131377403</v>
      </c>
      <c r="J1081" s="17">
        <v>0.50471744688459796</v>
      </c>
      <c r="K1081" s="17">
        <v>0.47671377475771598</v>
      </c>
      <c r="L1081" s="17">
        <v>0.53647653241903903</v>
      </c>
      <c r="M1081" s="17"/>
      <c r="N1081" s="17">
        <v>0.48337473356213601</v>
      </c>
      <c r="O1081" s="17">
        <v>0.53741927929187805</v>
      </c>
      <c r="P1081" s="17">
        <v>7.6610691660761399E-2</v>
      </c>
      <c r="Q1081" s="17">
        <v>0.44277010053697602</v>
      </c>
      <c r="R1081" s="17">
        <v>0.40725763446489999</v>
      </c>
      <c r="S1081" s="17">
        <v>0.73579814234278396</v>
      </c>
      <c r="T1081" s="17">
        <v>0.396246694878372</v>
      </c>
      <c r="U1081" s="17">
        <v>0.40591895067028</v>
      </c>
      <c r="V1081" s="17">
        <v>0.49428807447261602</v>
      </c>
      <c r="W1081" s="17">
        <v>0.55407029169843902</v>
      </c>
      <c r="X1081" s="17">
        <v>0.42223399462556599</v>
      </c>
      <c r="Y1081" s="17">
        <v>0.47401416715415301</v>
      </c>
      <c r="Z1081" s="17">
        <v>0.48946203003424599</v>
      </c>
      <c r="AA1081" s="17">
        <v>0.56134235804256805</v>
      </c>
      <c r="AB1081" s="17">
        <v>0.50404854088524698</v>
      </c>
      <c r="AC1081" s="17">
        <v>0.40708222771734298</v>
      </c>
      <c r="AD1081" s="17">
        <v>0.40142585419685201</v>
      </c>
      <c r="AE1081" s="17"/>
      <c r="AF1081" s="17">
        <v>0.46468260095484898</v>
      </c>
      <c r="AG1081" s="17">
        <v>0.46562050496987301</v>
      </c>
    </row>
    <row r="1082" spans="2:33" x14ac:dyDescent="0.5">
      <c r="B1082" t="s">
        <v>443</v>
      </c>
      <c r="C1082" s="17">
        <v>0.194780880125723</v>
      </c>
      <c r="D1082" s="17">
        <v>0.14926281198703301</v>
      </c>
      <c r="E1082" s="17">
        <v>0.23827969912566599</v>
      </c>
      <c r="F1082" s="17"/>
      <c r="G1082" s="17">
        <v>0.118710914278364</v>
      </c>
      <c r="H1082" s="17">
        <v>7.9878077552329202E-2</v>
      </c>
      <c r="I1082" s="17">
        <v>0.14697781990342601</v>
      </c>
      <c r="J1082" s="17">
        <v>0.21477079926947101</v>
      </c>
      <c r="K1082" s="17">
        <v>0.24413160272460799</v>
      </c>
      <c r="L1082" s="17">
        <v>0.27302115645532998</v>
      </c>
      <c r="M1082" s="17"/>
      <c r="N1082" s="17">
        <v>9.2675550122432199E-2</v>
      </c>
      <c r="O1082" s="17">
        <v>0.32567793229092201</v>
      </c>
      <c r="P1082" s="17">
        <v>0.366649619451696</v>
      </c>
      <c r="Q1082" s="17">
        <v>0.26378237716854402</v>
      </c>
      <c r="R1082" s="17">
        <v>0.23603320338542899</v>
      </c>
      <c r="S1082" s="17">
        <v>0</v>
      </c>
      <c r="T1082" s="17">
        <v>0.35028416288338099</v>
      </c>
      <c r="U1082" s="17">
        <v>0.15722023442944999</v>
      </c>
      <c r="V1082" s="17">
        <v>0.15035687627731201</v>
      </c>
      <c r="W1082" s="17">
        <v>0.10715623884236</v>
      </c>
      <c r="X1082" s="17">
        <v>0.33338902378249202</v>
      </c>
      <c r="Y1082" s="17">
        <v>0.249416725645284</v>
      </c>
      <c r="Z1082" s="17">
        <v>0.20074622121050001</v>
      </c>
      <c r="AA1082" s="17">
        <v>0.218766894182331</v>
      </c>
      <c r="AB1082" s="17">
        <v>0.15091628654644701</v>
      </c>
      <c r="AC1082" s="17">
        <v>0.124569899411337</v>
      </c>
      <c r="AD1082" s="17">
        <v>0.249408294601659</v>
      </c>
      <c r="AE1082" s="17"/>
      <c r="AF1082" s="17">
        <v>0.11702252059953</v>
      </c>
      <c r="AG1082" s="17">
        <v>0.24602197371794199</v>
      </c>
    </row>
    <row r="1083" spans="2:33" x14ac:dyDescent="0.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row>
    <row r="1084" spans="2:33" x14ac:dyDescent="0.5">
      <c r="B1084" s="6" t="s">
        <v>448</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row>
    <row r="1085" spans="2:33" x14ac:dyDescent="0.5">
      <c r="B1085" s="24" t="s">
        <v>58</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row>
    <row r="1086" spans="2:33" x14ac:dyDescent="0.5">
      <c r="B1086" t="s">
        <v>440</v>
      </c>
      <c r="C1086" s="17">
        <v>5.0502542599231703E-2</v>
      </c>
      <c r="D1086" s="17">
        <v>5.66644068475467E-2</v>
      </c>
      <c r="E1086" s="17">
        <v>4.4911728938658697E-2</v>
      </c>
      <c r="F1086" s="17"/>
      <c r="G1086" s="17">
        <v>9.0476706107327401E-2</v>
      </c>
      <c r="H1086" s="17">
        <v>0.151044227671187</v>
      </c>
      <c r="I1086" s="17">
        <v>6.3955726015047398E-2</v>
      </c>
      <c r="J1086" s="17">
        <v>1.6112953531687398E-2</v>
      </c>
      <c r="K1086" s="17">
        <v>2.0470151508241999E-2</v>
      </c>
      <c r="L1086" s="17">
        <v>1.7902874837525999E-2</v>
      </c>
      <c r="M1086" s="17"/>
      <c r="N1086" s="17">
        <v>5.1200646631214403E-2</v>
      </c>
      <c r="O1086" s="17">
        <v>7.48439054977241E-2</v>
      </c>
      <c r="P1086" s="17">
        <v>0</v>
      </c>
      <c r="Q1086" s="17">
        <v>0</v>
      </c>
      <c r="R1086" s="17">
        <v>7.8008431965659999E-2</v>
      </c>
      <c r="S1086" s="17">
        <v>0.123409277393771</v>
      </c>
      <c r="T1086" s="17">
        <v>5.96830355290041E-2</v>
      </c>
      <c r="U1086" s="17">
        <v>6.7397469313886002E-2</v>
      </c>
      <c r="V1086" s="17">
        <v>5.9665885411243298E-2</v>
      </c>
      <c r="W1086" s="17">
        <v>5.8059972919028598E-2</v>
      </c>
      <c r="X1086" s="17">
        <v>8.3969809513368701E-2</v>
      </c>
      <c r="Y1086" s="17">
        <v>3.3010532912781297E-2</v>
      </c>
      <c r="Z1086" s="17">
        <v>5.0794500262688898E-2</v>
      </c>
      <c r="AA1086" s="17">
        <v>0</v>
      </c>
      <c r="AB1086" s="17">
        <v>4.4540120574913501E-2</v>
      </c>
      <c r="AC1086" s="17">
        <v>7.9909799440546395E-2</v>
      </c>
      <c r="AD1086" s="17">
        <v>8.3634282036226595E-2</v>
      </c>
      <c r="AE1086" s="17"/>
      <c r="AF1086" s="17">
        <v>8.2843498450905398E-2</v>
      </c>
      <c r="AG1086" s="17">
        <v>2.9190545332889801E-2</v>
      </c>
    </row>
    <row r="1087" spans="2:33" x14ac:dyDescent="0.5">
      <c r="B1087" t="s">
        <v>441</v>
      </c>
      <c r="C1087" s="17">
        <v>0.168973053892533</v>
      </c>
      <c r="D1087" s="17">
        <v>0.22337483936623301</v>
      </c>
      <c r="E1087" s="17">
        <v>0.116246422812219</v>
      </c>
      <c r="F1087" s="17"/>
      <c r="G1087" s="17">
        <v>0.27303478599794301</v>
      </c>
      <c r="H1087" s="17">
        <v>0.29730334375466</v>
      </c>
      <c r="I1087" s="17">
        <v>0.237441110913406</v>
      </c>
      <c r="J1087" s="17">
        <v>0.12072715194259701</v>
      </c>
      <c r="K1087" s="17">
        <v>0.15526875080636801</v>
      </c>
      <c r="L1087" s="17">
        <v>5.59636934746153E-2</v>
      </c>
      <c r="M1087" s="17"/>
      <c r="N1087" s="17">
        <v>0.16304956078247199</v>
      </c>
      <c r="O1087" s="17">
        <v>0.12747341964280601</v>
      </c>
      <c r="P1087" s="17">
        <v>0.32245411860463602</v>
      </c>
      <c r="Q1087" s="17">
        <v>0.112944809783602</v>
      </c>
      <c r="R1087" s="17">
        <v>0.27870073018401098</v>
      </c>
      <c r="S1087" s="17">
        <v>0.16765586618179501</v>
      </c>
      <c r="T1087" s="17">
        <v>0.193370736448155</v>
      </c>
      <c r="U1087" s="17">
        <v>0.23314251426176699</v>
      </c>
      <c r="V1087" s="17">
        <v>0.19577256793419501</v>
      </c>
      <c r="W1087" s="17">
        <v>0.24520427035724099</v>
      </c>
      <c r="X1087" s="17">
        <v>0.11805403351207799</v>
      </c>
      <c r="Y1087" s="17">
        <v>0.111879202569656</v>
      </c>
      <c r="Z1087" s="17">
        <v>0.12986912722506</v>
      </c>
      <c r="AA1087" s="17">
        <v>0.18698748886209901</v>
      </c>
      <c r="AB1087" s="17">
        <v>0.188227659676966</v>
      </c>
      <c r="AC1087" s="17">
        <v>8.2235966353155707E-2</v>
      </c>
      <c r="AD1087" s="17">
        <v>0.16138249530368301</v>
      </c>
      <c r="AE1087" s="17"/>
      <c r="AF1087" s="17">
        <v>0.22486187852491299</v>
      </c>
      <c r="AG1087" s="17">
        <v>0.13214351541979499</v>
      </c>
    </row>
    <row r="1088" spans="2:33" x14ac:dyDescent="0.5">
      <c r="B1088" t="s">
        <v>442</v>
      </c>
      <c r="C1088" s="17">
        <v>0.408156034376985</v>
      </c>
      <c r="D1088" s="17">
        <v>0.41134605144547798</v>
      </c>
      <c r="E1088" s="17">
        <v>0.40516247127250798</v>
      </c>
      <c r="F1088" s="17"/>
      <c r="G1088" s="17">
        <v>0.35941234468071398</v>
      </c>
      <c r="H1088" s="17">
        <v>0.351319901019158</v>
      </c>
      <c r="I1088" s="17">
        <v>0.36917687199291799</v>
      </c>
      <c r="J1088" s="17">
        <v>0.47011102585622899</v>
      </c>
      <c r="K1088" s="17">
        <v>0.36675728226925802</v>
      </c>
      <c r="L1088" s="17">
        <v>0.46521105920457101</v>
      </c>
      <c r="M1088" s="17"/>
      <c r="N1088" s="17">
        <v>0.40066150538881101</v>
      </c>
      <c r="O1088" s="17">
        <v>0.28289178779823199</v>
      </c>
      <c r="P1088" s="17">
        <v>0.199167209004049</v>
      </c>
      <c r="Q1088" s="17">
        <v>0.46619035877587101</v>
      </c>
      <c r="R1088" s="17">
        <v>0.22636184286414801</v>
      </c>
      <c r="S1088" s="17">
        <v>0.47649998283342498</v>
      </c>
      <c r="T1088" s="17">
        <v>0.32775071939838901</v>
      </c>
      <c r="U1088" s="17">
        <v>0.43492719993910001</v>
      </c>
      <c r="V1088" s="17">
        <v>0.37955394954778099</v>
      </c>
      <c r="W1088" s="17">
        <v>0.34847230341699797</v>
      </c>
      <c r="X1088" s="17">
        <v>0.30699936972818198</v>
      </c>
      <c r="Y1088" s="17">
        <v>0.41467691234389698</v>
      </c>
      <c r="Z1088" s="17">
        <v>0.44930815520184297</v>
      </c>
      <c r="AA1088" s="17">
        <v>0.54728505440029795</v>
      </c>
      <c r="AB1088" s="17">
        <v>0.38085584754659102</v>
      </c>
      <c r="AC1088" s="17">
        <v>0.62602027817558203</v>
      </c>
      <c r="AD1088" s="17">
        <v>0.36784303242581301</v>
      </c>
      <c r="AE1088" s="17"/>
      <c r="AF1088" s="17">
        <v>0.44631885325340198</v>
      </c>
      <c r="AG1088" s="17">
        <v>0.38300755406303599</v>
      </c>
    </row>
    <row r="1089" spans="2:33" x14ac:dyDescent="0.5">
      <c r="B1089" t="s">
        <v>443</v>
      </c>
      <c r="C1089" s="17">
        <v>0.37236836913125099</v>
      </c>
      <c r="D1089" s="17">
        <v>0.30861470234074301</v>
      </c>
      <c r="E1089" s="17">
        <v>0.43367937697661402</v>
      </c>
      <c r="F1089" s="17"/>
      <c r="G1089" s="17">
        <v>0.27707616321401601</v>
      </c>
      <c r="H1089" s="17">
        <v>0.200332527554995</v>
      </c>
      <c r="I1089" s="17">
        <v>0.32942629107862897</v>
      </c>
      <c r="J1089" s="17">
        <v>0.39304886866948702</v>
      </c>
      <c r="K1089" s="17">
        <v>0.457503815416132</v>
      </c>
      <c r="L1089" s="17">
        <v>0.46092237248328699</v>
      </c>
      <c r="M1089" s="17"/>
      <c r="N1089" s="17">
        <v>0.38508828719750299</v>
      </c>
      <c r="O1089" s="17">
        <v>0.51479088706123799</v>
      </c>
      <c r="P1089" s="17">
        <v>0.47837867239131499</v>
      </c>
      <c r="Q1089" s="17">
        <v>0.420864831440526</v>
      </c>
      <c r="R1089" s="17">
        <v>0.41692899498618102</v>
      </c>
      <c r="S1089" s="17">
        <v>0.23243487359100801</v>
      </c>
      <c r="T1089" s="17">
        <v>0.41919550862445198</v>
      </c>
      <c r="U1089" s="17">
        <v>0.26453281648524701</v>
      </c>
      <c r="V1089" s="17">
        <v>0.36500759710678099</v>
      </c>
      <c r="W1089" s="17">
        <v>0.34826345330673197</v>
      </c>
      <c r="X1089" s="17">
        <v>0.490976787246371</v>
      </c>
      <c r="Y1089" s="17">
        <v>0.44043335217366503</v>
      </c>
      <c r="Z1089" s="17">
        <v>0.37002821731040803</v>
      </c>
      <c r="AA1089" s="17">
        <v>0.26572745673760401</v>
      </c>
      <c r="AB1089" s="17">
        <v>0.38637637220152998</v>
      </c>
      <c r="AC1089" s="17">
        <v>0.211833956030716</v>
      </c>
      <c r="AD1089" s="17">
        <v>0.38714019023427698</v>
      </c>
      <c r="AE1089" s="17"/>
      <c r="AF1089" s="17">
        <v>0.24597576977078101</v>
      </c>
      <c r="AG1089" s="17">
        <v>0.45565838518427898</v>
      </c>
    </row>
    <row r="1090" spans="2:33" x14ac:dyDescent="0.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row>
    <row r="1091" spans="2:33" x14ac:dyDescent="0.5">
      <c r="B1091" s="6" t="s">
        <v>449</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row>
    <row r="1092" spans="2:33" x14ac:dyDescent="0.5">
      <c r="B1092" s="24" t="s">
        <v>58</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row>
    <row r="1093" spans="2:33" x14ac:dyDescent="0.5">
      <c r="B1093" t="s">
        <v>440</v>
      </c>
      <c r="C1093" s="17">
        <v>9.76551439734442E-2</v>
      </c>
      <c r="D1093" s="17">
        <v>0.117508394713986</v>
      </c>
      <c r="E1093" s="17">
        <v>7.9389823487975394E-2</v>
      </c>
      <c r="F1093" s="17"/>
      <c r="G1093" s="17">
        <v>0.211365678759004</v>
      </c>
      <c r="H1093" s="17">
        <v>0.19898431358958299</v>
      </c>
      <c r="I1093" s="17">
        <v>0.14044926496504001</v>
      </c>
      <c r="J1093" s="17">
        <v>4.9251889104124202E-2</v>
      </c>
      <c r="K1093" s="17">
        <v>5.7268419864866499E-2</v>
      </c>
      <c r="L1093" s="17">
        <v>3.3982340433171901E-2</v>
      </c>
      <c r="M1093" s="17"/>
      <c r="N1093" s="17">
        <v>8.0074564064727502E-2</v>
      </c>
      <c r="O1093" s="17">
        <v>3.8206323290876303E-2</v>
      </c>
      <c r="P1093" s="17">
        <v>0.11717700206142199</v>
      </c>
      <c r="Q1093" s="17">
        <v>1.9643359624421399E-2</v>
      </c>
      <c r="R1093" s="17">
        <v>0</v>
      </c>
      <c r="S1093" s="17">
        <v>0</v>
      </c>
      <c r="T1093" s="17">
        <v>5.96830355290041E-2</v>
      </c>
      <c r="U1093" s="17">
        <v>0.11105997579414199</v>
      </c>
      <c r="V1093" s="17">
        <v>7.9487498672952406E-2</v>
      </c>
      <c r="W1093" s="17">
        <v>0.18045811844506701</v>
      </c>
      <c r="X1093" s="17">
        <v>0.15738412461477799</v>
      </c>
      <c r="Y1093" s="17">
        <v>8.1043227574038396E-2</v>
      </c>
      <c r="Z1093" s="17">
        <v>9.8657175475347705E-2</v>
      </c>
      <c r="AA1093" s="17">
        <v>7.2642430443076098E-2</v>
      </c>
      <c r="AB1093" s="17">
        <v>8.3934343802419806E-2</v>
      </c>
      <c r="AC1093" s="17">
        <v>0.113790911017477</v>
      </c>
      <c r="AD1093" s="17">
        <v>0.26990470395785598</v>
      </c>
      <c r="AE1093" s="17"/>
      <c r="AF1093" s="17">
        <v>0.11964951068903699</v>
      </c>
      <c r="AG1093" s="17">
        <v>8.3161327356908704E-2</v>
      </c>
    </row>
    <row r="1094" spans="2:33" x14ac:dyDescent="0.5">
      <c r="B1094" t="s">
        <v>441</v>
      </c>
      <c r="C1094" s="17">
        <v>0.265361164413912</v>
      </c>
      <c r="D1094" s="17">
        <v>0.306810080348837</v>
      </c>
      <c r="E1094" s="17">
        <v>0.22588695232912101</v>
      </c>
      <c r="F1094" s="17"/>
      <c r="G1094" s="17">
        <v>0.45327605746807598</v>
      </c>
      <c r="H1094" s="17">
        <v>0.31282008123893801</v>
      </c>
      <c r="I1094" s="17">
        <v>0.374799841294845</v>
      </c>
      <c r="J1094" s="17">
        <v>0.25105296203640698</v>
      </c>
      <c r="K1094" s="17">
        <v>0.23025249318208699</v>
      </c>
      <c r="L1094" s="17">
        <v>0.123145997302875</v>
      </c>
      <c r="M1094" s="17"/>
      <c r="N1094" s="17">
        <v>0.25958216505287801</v>
      </c>
      <c r="O1094" s="17">
        <v>0.25093769248772402</v>
      </c>
      <c r="P1094" s="17">
        <v>0.37577386081591702</v>
      </c>
      <c r="Q1094" s="17">
        <v>0.239050498011776</v>
      </c>
      <c r="R1094" s="17">
        <v>0.32689916689535098</v>
      </c>
      <c r="S1094" s="17">
        <v>0</v>
      </c>
      <c r="T1094" s="17">
        <v>0.190503116202378</v>
      </c>
      <c r="U1094" s="17">
        <v>0.31717771561875302</v>
      </c>
      <c r="V1094" s="17">
        <v>0.29948165127934101</v>
      </c>
      <c r="W1094" s="17">
        <v>0.29256297349361898</v>
      </c>
      <c r="X1094" s="17">
        <v>0.32693164380128797</v>
      </c>
      <c r="Y1094" s="17">
        <v>0.20074965490002999</v>
      </c>
      <c r="Z1094" s="17">
        <v>0.222732820377817</v>
      </c>
      <c r="AA1094" s="17">
        <v>0.23394805141737199</v>
      </c>
      <c r="AB1094" s="17">
        <v>0.34199862820921001</v>
      </c>
      <c r="AC1094" s="17">
        <v>0.17916932016385401</v>
      </c>
      <c r="AD1094" s="17">
        <v>0.181268674509068</v>
      </c>
      <c r="AE1094" s="17"/>
      <c r="AF1094" s="17">
        <v>0.32177347237719001</v>
      </c>
      <c r="AG1094" s="17">
        <v>0.22818666163745199</v>
      </c>
    </row>
    <row r="1095" spans="2:33" x14ac:dyDescent="0.5">
      <c r="B1095" t="s">
        <v>442</v>
      </c>
      <c r="C1095" s="17">
        <v>0.45929936964932599</v>
      </c>
      <c r="D1095" s="17">
        <v>0.42496652165828502</v>
      </c>
      <c r="E1095" s="17">
        <v>0.49102479733546001</v>
      </c>
      <c r="F1095" s="17"/>
      <c r="G1095" s="17">
        <v>0.26654274668271</v>
      </c>
      <c r="H1095" s="17">
        <v>0.40860048891216399</v>
      </c>
      <c r="I1095" s="17">
        <v>0.37790134921788399</v>
      </c>
      <c r="J1095" s="17">
        <v>0.53745797773876602</v>
      </c>
      <c r="K1095" s="17">
        <v>0.49265022802596597</v>
      </c>
      <c r="L1095" s="17">
        <v>0.53330718802036503</v>
      </c>
      <c r="M1095" s="17"/>
      <c r="N1095" s="17">
        <v>0.52796828728612</v>
      </c>
      <c r="O1095" s="17">
        <v>0.45192257201024599</v>
      </c>
      <c r="P1095" s="17">
        <v>7.6610691660761399E-2</v>
      </c>
      <c r="Q1095" s="17">
        <v>0.49567301728167501</v>
      </c>
      <c r="R1095" s="17">
        <v>0.41883970737303899</v>
      </c>
      <c r="S1095" s="17">
        <v>0.85920741973655601</v>
      </c>
      <c r="T1095" s="17">
        <v>0.46724847838383798</v>
      </c>
      <c r="U1095" s="17">
        <v>0.43562630194122898</v>
      </c>
      <c r="V1095" s="17">
        <v>0.45813258889923097</v>
      </c>
      <c r="W1095" s="17">
        <v>0.32697758358596601</v>
      </c>
      <c r="X1095" s="17">
        <v>0.45433638086571299</v>
      </c>
      <c r="Y1095" s="17">
        <v>0.48455874121752601</v>
      </c>
      <c r="Z1095" s="17">
        <v>0.50595958459927204</v>
      </c>
      <c r="AA1095" s="17">
        <v>0.50734545620656202</v>
      </c>
      <c r="AB1095" s="17">
        <v>0.42747228226793998</v>
      </c>
      <c r="AC1095" s="17">
        <v>0.67894737996600796</v>
      </c>
      <c r="AD1095" s="17">
        <v>0.34850622567674999</v>
      </c>
      <c r="AE1095" s="17"/>
      <c r="AF1095" s="17">
        <v>0.42937602307207701</v>
      </c>
      <c r="AG1095" s="17">
        <v>0.47901821418128598</v>
      </c>
    </row>
    <row r="1096" spans="2:33" x14ac:dyDescent="0.5">
      <c r="B1096" t="s">
        <v>443</v>
      </c>
      <c r="C1096" s="17">
        <v>0.17768432196331799</v>
      </c>
      <c r="D1096" s="17">
        <v>0.15071500327889201</v>
      </c>
      <c r="E1096" s="17">
        <v>0.20369842684744399</v>
      </c>
      <c r="F1096" s="17"/>
      <c r="G1096" s="17">
        <v>6.8815517090210193E-2</v>
      </c>
      <c r="H1096" s="17">
        <v>7.9595116259316007E-2</v>
      </c>
      <c r="I1096" s="17">
        <v>0.10684954452223</v>
      </c>
      <c r="J1096" s="17">
        <v>0.16223717112070299</v>
      </c>
      <c r="K1096" s="17">
        <v>0.21982885892708101</v>
      </c>
      <c r="L1096" s="17">
        <v>0.30956447424358802</v>
      </c>
      <c r="M1096" s="17"/>
      <c r="N1096" s="17">
        <v>0.132374983596275</v>
      </c>
      <c r="O1096" s="17">
        <v>0.25893341221115401</v>
      </c>
      <c r="P1096" s="17">
        <v>0.43043844546190002</v>
      </c>
      <c r="Q1096" s="17">
        <v>0.24563312508212801</v>
      </c>
      <c r="R1096" s="17">
        <v>0.25426112573161003</v>
      </c>
      <c r="S1096" s="17">
        <v>0.14079258026344399</v>
      </c>
      <c r="T1096" s="17">
        <v>0.28256536988477998</v>
      </c>
      <c r="U1096" s="17">
        <v>0.13613600664587699</v>
      </c>
      <c r="V1096" s="17">
        <v>0.162898261148475</v>
      </c>
      <c r="W1096" s="17">
        <v>0.20000132447534799</v>
      </c>
      <c r="X1096" s="17">
        <v>6.1347850718220603E-2</v>
      </c>
      <c r="Y1096" s="17">
        <v>0.23364837630840499</v>
      </c>
      <c r="Z1096" s="17">
        <v>0.17265041954756399</v>
      </c>
      <c r="AA1096" s="17">
        <v>0.18606406193298999</v>
      </c>
      <c r="AB1096" s="17">
        <v>0.14659474572043099</v>
      </c>
      <c r="AC1096" s="17">
        <v>2.8092388852661701E-2</v>
      </c>
      <c r="AD1096" s="17">
        <v>0.20032039585632599</v>
      </c>
      <c r="AE1096" s="17"/>
      <c r="AF1096" s="17">
        <v>0.12920099386169601</v>
      </c>
      <c r="AG1096" s="17">
        <v>0.20963379682435301</v>
      </c>
    </row>
    <row r="1097" spans="2:33" x14ac:dyDescent="0.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row>
    <row r="1098" spans="2:33" x14ac:dyDescent="0.5">
      <c r="B1098" s="6" t="s">
        <v>450</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row>
    <row r="1099" spans="2:33" x14ac:dyDescent="0.5">
      <c r="B1099" s="24" t="s">
        <v>58</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row>
    <row r="1100" spans="2:33" x14ac:dyDescent="0.5">
      <c r="B1100" t="s">
        <v>440</v>
      </c>
      <c r="C1100" s="17">
        <v>0.143337822784111</v>
      </c>
      <c r="D1100" s="17">
        <v>0.13061095007712201</v>
      </c>
      <c r="E1100" s="17">
        <v>0.155844312458122</v>
      </c>
      <c r="F1100" s="17"/>
      <c r="G1100" s="17">
        <v>0.246242135134389</v>
      </c>
      <c r="H1100" s="17">
        <v>0.24489283221644201</v>
      </c>
      <c r="I1100" s="17">
        <v>0.193404055984464</v>
      </c>
      <c r="J1100" s="17">
        <v>0.105632658061979</v>
      </c>
      <c r="K1100" s="17">
        <v>9.4750051850283401E-2</v>
      </c>
      <c r="L1100" s="17">
        <v>7.4916030682543294E-2</v>
      </c>
      <c r="M1100" s="17"/>
      <c r="N1100" s="17">
        <v>0.13428822238048699</v>
      </c>
      <c r="O1100" s="17">
        <v>0.22468178115176499</v>
      </c>
      <c r="P1100" s="17">
        <v>4.79402269294152E-2</v>
      </c>
      <c r="Q1100" s="17">
        <v>3.2556493533933202E-2</v>
      </c>
      <c r="R1100" s="17">
        <v>6.6499036822309607E-2</v>
      </c>
      <c r="S1100" s="17">
        <v>0</v>
      </c>
      <c r="T1100" s="17">
        <v>9.7135832378027101E-2</v>
      </c>
      <c r="U1100" s="17">
        <v>0.201084004897746</v>
      </c>
      <c r="V1100" s="17">
        <v>0.13183994620350001</v>
      </c>
      <c r="W1100" s="17">
        <v>0.185516455078022</v>
      </c>
      <c r="X1100" s="17">
        <v>0.35138933970519498</v>
      </c>
      <c r="Y1100" s="17">
        <v>0.107942244025389</v>
      </c>
      <c r="Z1100" s="17">
        <v>0.13275304546852101</v>
      </c>
      <c r="AA1100" s="17">
        <v>0.17621374033615</v>
      </c>
      <c r="AB1100" s="17">
        <v>0.108947549273211</v>
      </c>
      <c r="AC1100" s="17">
        <v>0.17146509532448601</v>
      </c>
      <c r="AD1100" s="17">
        <v>0.26180139321443702</v>
      </c>
      <c r="AE1100" s="17"/>
      <c r="AF1100" s="17">
        <v>0.18131618303216901</v>
      </c>
      <c r="AG1100" s="17">
        <v>0.118310896755736</v>
      </c>
    </row>
    <row r="1101" spans="2:33" x14ac:dyDescent="0.5">
      <c r="B1101" t="s">
        <v>441</v>
      </c>
      <c r="C1101" s="17">
        <v>0.34588350823882302</v>
      </c>
      <c r="D1101" s="17">
        <v>0.40744759580686402</v>
      </c>
      <c r="E1101" s="17">
        <v>0.28553751520829701</v>
      </c>
      <c r="F1101" s="17"/>
      <c r="G1101" s="17">
        <v>0.52133626059235505</v>
      </c>
      <c r="H1101" s="17">
        <v>0.44776637664862601</v>
      </c>
      <c r="I1101" s="17">
        <v>0.40612356300147201</v>
      </c>
      <c r="J1101" s="17">
        <v>0.32130607545213302</v>
      </c>
      <c r="K1101" s="17">
        <v>0.29061606554509201</v>
      </c>
      <c r="L1101" s="17">
        <v>0.23701452976217</v>
      </c>
      <c r="M1101" s="17"/>
      <c r="N1101" s="17">
        <v>0.45436891647734601</v>
      </c>
      <c r="O1101" s="17">
        <v>0.40512043385837399</v>
      </c>
      <c r="P1101" s="17">
        <v>0.50879946195812698</v>
      </c>
      <c r="Q1101" s="17">
        <v>0.41427480597710797</v>
      </c>
      <c r="R1101" s="17">
        <v>0.34070443927723598</v>
      </c>
      <c r="S1101" s="17">
        <v>0.23243487359100801</v>
      </c>
      <c r="T1101" s="17">
        <v>0.16177233415358899</v>
      </c>
      <c r="U1101" s="17">
        <v>0.32601861297373302</v>
      </c>
      <c r="V1101" s="17">
        <v>0.36506299139998799</v>
      </c>
      <c r="W1101" s="17">
        <v>0.21838966527256101</v>
      </c>
      <c r="X1101" s="17">
        <v>0.106470620076567</v>
      </c>
      <c r="Y1101" s="17">
        <v>0.31557991038816002</v>
      </c>
      <c r="Z1101" s="17">
        <v>0.30980574291933199</v>
      </c>
      <c r="AA1101" s="17">
        <v>0.51954741394383297</v>
      </c>
      <c r="AB1101" s="17">
        <v>0.41900295578243302</v>
      </c>
      <c r="AC1101" s="17">
        <v>0.31936232784594198</v>
      </c>
      <c r="AD1101" s="17">
        <v>0.31149376798463801</v>
      </c>
      <c r="AE1101" s="17"/>
      <c r="AF1101" s="17">
        <v>0.38139235781459802</v>
      </c>
      <c r="AG1101" s="17">
        <v>0.32248393685445798</v>
      </c>
    </row>
    <row r="1102" spans="2:33" x14ac:dyDescent="0.5">
      <c r="B1102" t="s">
        <v>442</v>
      </c>
      <c r="C1102" s="17">
        <v>0.41153793040528303</v>
      </c>
      <c r="D1102" s="17">
        <v>0.37542889552349501</v>
      </c>
      <c r="E1102" s="17">
        <v>0.44704049422541298</v>
      </c>
      <c r="F1102" s="17"/>
      <c r="G1102" s="17">
        <v>0.204488512311748</v>
      </c>
      <c r="H1102" s="17">
        <v>0.25826128262582998</v>
      </c>
      <c r="I1102" s="17">
        <v>0.32413610539926502</v>
      </c>
      <c r="J1102" s="17">
        <v>0.44562992213370101</v>
      </c>
      <c r="K1102" s="17">
        <v>0.49035240648367601</v>
      </c>
      <c r="L1102" s="17">
        <v>0.55740797451430601</v>
      </c>
      <c r="M1102" s="17"/>
      <c r="N1102" s="17">
        <v>0.35062758980057301</v>
      </c>
      <c r="O1102" s="17">
        <v>0.29540730087414202</v>
      </c>
      <c r="P1102" s="17">
        <v>0.17758833351978001</v>
      </c>
      <c r="Q1102" s="17">
        <v>0.38457793125454598</v>
      </c>
      <c r="R1102" s="17">
        <v>0.59279652390045401</v>
      </c>
      <c r="S1102" s="17">
        <v>0.76756512640899199</v>
      </c>
      <c r="T1102" s="17">
        <v>0.64268996257851096</v>
      </c>
      <c r="U1102" s="17">
        <v>0.38647550915100998</v>
      </c>
      <c r="V1102" s="17">
        <v>0.44267092764626098</v>
      </c>
      <c r="W1102" s="17">
        <v>0.50559336655039</v>
      </c>
      <c r="X1102" s="17">
        <v>0.54214004021823703</v>
      </c>
      <c r="Y1102" s="17">
        <v>0.40886317857871401</v>
      </c>
      <c r="Z1102" s="17">
        <v>0.43542293882293498</v>
      </c>
      <c r="AA1102" s="17">
        <v>0.30423884572001703</v>
      </c>
      <c r="AB1102" s="17">
        <v>0.40145487273664698</v>
      </c>
      <c r="AC1102" s="17">
        <v>0.444336800560167</v>
      </c>
      <c r="AD1102" s="17">
        <v>0.31759458101159699</v>
      </c>
      <c r="AE1102" s="17"/>
      <c r="AF1102" s="17">
        <v>0.37719531338233703</v>
      </c>
      <c r="AG1102" s="17">
        <v>0.434168979514308</v>
      </c>
    </row>
    <row r="1103" spans="2:33" x14ac:dyDescent="0.5">
      <c r="B1103" t="s">
        <v>443</v>
      </c>
      <c r="C1103" s="17">
        <v>9.9240738571783393E-2</v>
      </c>
      <c r="D1103" s="17">
        <v>8.6512558592519606E-2</v>
      </c>
      <c r="E1103" s="17">
        <v>0.111577678108168</v>
      </c>
      <c r="F1103" s="17"/>
      <c r="G1103" s="17">
        <v>2.7933091961508501E-2</v>
      </c>
      <c r="H1103" s="17">
        <v>4.9079508509102199E-2</v>
      </c>
      <c r="I1103" s="17">
        <v>7.6336275614798402E-2</v>
      </c>
      <c r="J1103" s="17">
        <v>0.127431344352187</v>
      </c>
      <c r="K1103" s="17">
        <v>0.124281476120948</v>
      </c>
      <c r="L1103" s="17">
        <v>0.130661465040981</v>
      </c>
      <c r="M1103" s="17"/>
      <c r="N1103" s="17">
        <v>6.07152713415944E-2</v>
      </c>
      <c r="O1103" s="17">
        <v>7.4790484115719397E-2</v>
      </c>
      <c r="P1103" s="17">
        <v>0.26567197759267802</v>
      </c>
      <c r="Q1103" s="17">
        <v>0.16859076923441299</v>
      </c>
      <c r="R1103" s="17">
        <v>0</v>
      </c>
      <c r="S1103" s="17">
        <v>0</v>
      </c>
      <c r="T1103" s="17">
        <v>9.8401870889872498E-2</v>
      </c>
      <c r="U1103" s="17">
        <v>8.6421872977510694E-2</v>
      </c>
      <c r="V1103" s="17">
        <v>6.0426134750251603E-2</v>
      </c>
      <c r="W1103" s="17">
        <v>9.0500513099027305E-2</v>
      </c>
      <c r="X1103" s="17">
        <v>0</v>
      </c>
      <c r="Y1103" s="17">
        <v>0.167614667007737</v>
      </c>
      <c r="Z1103" s="17">
        <v>0.122018272789212</v>
      </c>
      <c r="AA1103" s="17">
        <v>0</v>
      </c>
      <c r="AB1103" s="17">
        <v>7.0594622207709304E-2</v>
      </c>
      <c r="AC1103" s="17">
        <v>6.4835776269405093E-2</v>
      </c>
      <c r="AD1103" s="17">
        <v>0.10911025778932699</v>
      </c>
      <c r="AE1103" s="17"/>
      <c r="AF1103" s="17">
        <v>6.0096145770896801E-2</v>
      </c>
      <c r="AG1103" s="17">
        <v>0.125036186875498</v>
      </c>
    </row>
    <row r="1104" spans="2:33" x14ac:dyDescent="0.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row>
    <row r="1105" spans="2:33" x14ac:dyDescent="0.5">
      <c r="B1105" s="6" t="s">
        <v>451</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row>
    <row r="1106" spans="2:33" x14ac:dyDescent="0.5">
      <c r="B1106" s="24" t="s">
        <v>58</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row>
    <row r="1107" spans="2:33" x14ac:dyDescent="0.5">
      <c r="B1107" t="s">
        <v>440</v>
      </c>
      <c r="C1107" s="17">
        <v>8.0984459745417403E-2</v>
      </c>
      <c r="D1107" s="17">
        <v>0.106072289822946</v>
      </c>
      <c r="E1107" s="17">
        <v>5.7738961203217698E-2</v>
      </c>
      <c r="F1107" s="17"/>
      <c r="G1107" s="17">
        <v>0.182687811159012</v>
      </c>
      <c r="H1107" s="17">
        <v>0.183370062435565</v>
      </c>
      <c r="I1107" s="17">
        <v>9.2395881129370402E-2</v>
      </c>
      <c r="J1107" s="17">
        <v>5.8255606266686001E-2</v>
      </c>
      <c r="K1107" s="17">
        <v>4.3877515151545199E-2</v>
      </c>
      <c r="L1107" s="17">
        <v>2.17238761756742E-2</v>
      </c>
      <c r="M1107" s="17"/>
      <c r="N1107" s="17">
        <v>0.134466114080843</v>
      </c>
      <c r="O1107" s="17">
        <v>3.4959755304921E-2</v>
      </c>
      <c r="P1107" s="17">
        <v>4.79402269294152E-2</v>
      </c>
      <c r="Q1107" s="17">
        <v>0</v>
      </c>
      <c r="R1107" s="17">
        <v>7.8008431965659999E-2</v>
      </c>
      <c r="S1107" s="17">
        <v>0</v>
      </c>
      <c r="T1107" s="17">
        <v>8.7830529257705903E-2</v>
      </c>
      <c r="U1107" s="17">
        <v>9.5388180718217294E-2</v>
      </c>
      <c r="V1107" s="17">
        <v>9.3969282643497395E-2</v>
      </c>
      <c r="W1107" s="17">
        <v>0.15960622948768599</v>
      </c>
      <c r="X1107" s="17">
        <v>8.2526185084543596E-2</v>
      </c>
      <c r="Y1107" s="17">
        <v>4.0713025484433098E-2</v>
      </c>
      <c r="Z1107" s="17">
        <v>0.100565653331132</v>
      </c>
      <c r="AA1107" s="17">
        <v>7.2642430443076098E-2</v>
      </c>
      <c r="AB1107" s="17">
        <v>7.84761061307504E-2</v>
      </c>
      <c r="AC1107" s="17">
        <v>3.3881111576930301E-2</v>
      </c>
      <c r="AD1107" s="17">
        <v>0.146028315523065</v>
      </c>
      <c r="AE1107" s="17"/>
      <c r="AF1107" s="17">
        <v>0.109806337879225</v>
      </c>
      <c r="AG1107" s="17">
        <v>6.1991459327751998E-2</v>
      </c>
    </row>
    <row r="1108" spans="2:33" x14ac:dyDescent="0.5">
      <c r="B1108" t="s">
        <v>441</v>
      </c>
      <c r="C1108" s="17">
        <v>0.276119088820375</v>
      </c>
      <c r="D1108" s="17">
        <v>0.33946035807473401</v>
      </c>
      <c r="E1108" s="17">
        <v>0.21383402321564501</v>
      </c>
      <c r="F1108" s="17"/>
      <c r="G1108" s="17">
        <v>0.39878024549206398</v>
      </c>
      <c r="H1108" s="17">
        <v>0.348472574223331</v>
      </c>
      <c r="I1108" s="17">
        <v>0.327743603098266</v>
      </c>
      <c r="J1108" s="17">
        <v>0.243555825800577</v>
      </c>
      <c r="K1108" s="17">
        <v>0.234860370221737</v>
      </c>
      <c r="L1108" s="17">
        <v>0.20646965651589599</v>
      </c>
      <c r="M1108" s="17"/>
      <c r="N1108" s="17">
        <v>0.29359912758623102</v>
      </c>
      <c r="O1108" s="17">
        <v>0.37663431613141901</v>
      </c>
      <c r="P1108" s="17">
        <v>0.30634877699287599</v>
      </c>
      <c r="Q1108" s="17">
        <v>0.233261768240492</v>
      </c>
      <c r="R1108" s="17">
        <v>0.27870073018401098</v>
      </c>
      <c r="S1108" s="17">
        <v>0.59990926022719604</v>
      </c>
      <c r="T1108" s="17">
        <v>8.3615831566959897E-2</v>
      </c>
      <c r="U1108" s="17">
        <v>0.32739067967795799</v>
      </c>
      <c r="V1108" s="17">
        <v>0.28830692695553201</v>
      </c>
      <c r="W1108" s="17">
        <v>0.25005959577535403</v>
      </c>
      <c r="X1108" s="17">
        <v>0.231840041875679</v>
      </c>
      <c r="Y1108" s="17">
        <v>0.22986141385845099</v>
      </c>
      <c r="Z1108" s="17">
        <v>0.25690590993075502</v>
      </c>
      <c r="AA1108" s="17">
        <v>0.26685131033037301</v>
      </c>
      <c r="AB1108" s="17">
        <v>0.33106439921481501</v>
      </c>
      <c r="AC1108" s="17">
        <v>0.241769514658319</v>
      </c>
      <c r="AD1108" s="17">
        <v>0.21225234495762299</v>
      </c>
      <c r="AE1108" s="17"/>
      <c r="AF1108" s="17">
        <v>0.29343141962087999</v>
      </c>
      <c r="AG1108" s="17">
        <v>0.26471063359763602</v>
      </c>
    </row>
    <row r="1109" spans="2:33" x14ac:dyDescent="0.5">
      <c r="B1109" t="s">
        <v>442</v>
      </c>
      <c r="C1109" s="17">
        <v>0.45811399576454198</v>
      </c>
      <c r="D1109" s="17">
        <v>0.41593925630524198</v>
      </c>
      <c r="E1109" s="17">
        <v>0.49949303582532201</v>
      </c>
      <c r="F1109" s="17"/>
      <c r="G1109" s="17">
        <v>0.30475349555888098</v>
      </c>
      <c r="H1109" s="17">
        <v>0.375300624763864</v>
      </c>
      <c r="I1109" s="17">
        <v>0.46678160160621102</v>
      </c>
      <c r="J1109" s="17">
        <v>0.52879632855410197</v>
      </c>
      <c r="K1109" s="17">
        <v>0.49834073246914501</v>
      </c>
      <c r="L1109" s="17">
        <v>0.46907381989205399</v>
      </c>
      <c r="M1109" s="17"/>
      <c r="N1109" s="17">
        <v>0.48466581229685601</v>
      </c>
      <c r="O1109" s="17">
        <v>0.34435199286923901</v>
      </c>
      <c r="P1109" s="17">
        <v>0.21527255061580899</v>
      </c>
      <c r="Q1109" s="17">
        <v>0.58380551908418099</v>
      </c>
      <c r="R1109" s="17">
        <v>0.33389230033404299</v>
      </c>
      <c r="S1109" s="17">
        <v>0.40009073977280402</v>
      </c>
      <c r="T1109" s="17">
        <v>0.62540166814078602</v>
      </c>
      <c r="U1109" s="17">
        <v>0.381146017028617</v>
      </c>
      <c r="V1109" s="17">
        <v>0.482205535653007</v>
      </c>
      <c r="W1109" s="17">
        <v>0.42564454186102102</v>
      </c>
      <c r="X1109" s="17">
        <v>0.54598580746159797</v>
      </c>
      <c r="Y1109" s="17">
        <v>0.53674467895900502</v>
      </c>
      <c r="Z1109" s="17">
        <v>0.430384570779695</v>
      </c>
      <c r="AA1109" s="17">
        <v>0.51798696435041303</v>
      </c>
      <c r="AB1109" s="17">
        <v>0.40024379143835198</v>
      </c>
      <c r="AC1109" s="17">
        <v>0.69625698491208898</v>
      </c>
      <c r="AD1109" s="17">
        <v>0.36490607293795202</v>
      </c>
      <c r="AE1109" s="17"/>
      <c r="AF1109" s="17">
        <v>0.47027380944827801</v>
      </c>
      <c r="AG1109" s="17">
        <v>0.45010093897130599</v>
      </c>
    </row>
    <row r="1110" spans="2:33" x14ac:dyDescent="0.5">
      <c r="B1110" t="s">
        <v>443</v>
      </c>
      <c r="C1110" s="17">
        <v>0.184782455669666</v>
      </c>
      <c r="D1110" s="17">
        <v>0.138528095797078</v>
      </c>
      <c r="E1110" s="17">
        <v>0.228933979755815</v>
      </c>
      <c r="F1110" s="17"/>
      <c r="G1110" s="17">
        <v>0.11377844779004399</v>
      </c>
      <c r="H1110" s="17">
        <v>9.2856738577240097E-2</v>
      </c>
      <c r="I1110" s="17">
        <v>0.113078914166152</v>
      </c>
      <c r="J1110" s="17">
        <v>0.16939223937863501</v>
      </c>
      <c r="K1110" s="17">
        <v>0.22292138215757301</v>
      </c>
      <c r="L1110" s="17">
        <v>0.30273264741637501</v>
      </c>
      <c r="M1110" s="17"/>
      <c r="N1110" s="17">
        <v>8.72689460360703E-2</v>
      </c>
      <c r="O1110" s="17">
        <v>0.24405393569442099</v>
      </c>
      <c r="P1110" s="17">
        <v>0.43043844546190002</v>
      </c>
      <c r="Q1110" s="17">
        <v>0.18293271267532701</v>
      </c>
      <c r="R1110" s="17">
        <v>0.30939853751628599</v>
      </c>
      <c r="S1110" s="17">
        <v>0</v>
      </c>
      <c r="T1110" s="17">
        <v>0.20315197103454799</v>
      </c>
      <c r="U1110" s="17">
        <v>0.19607512257520701</v>
      </c>
      <c r="V1110" s="17">
        <v>0.135518254747963</v>
      </c>
      <c r="W1110" s="17">
        <v>0.16468963287593999</v>
      </c>
      <c r="X1110" s="17">
        <v>0.13964796557817999</v>
      </c>
      <c r="Y1110" s="17">
        <v>0.19268088169811101</v>
      </c>
      <c r="Z1110" s="17">
        <v>0.212143865958418</v>
      </c>
      <c r="AA1110" s="17">
        <v>0.14251929487613799</v>
      </c>
      <c r="AB1110" s="17">
        <v>0.190215703216082</v>
      </c>
      <c r="AC1110" s="17">
        <v>2.8092388852661701E-2</v>
      </c>
      <c r="AD1110" s="17">
        <v>0.27681326658136102</v>
      </c>
      <c r="AE1110" s="17"/>
      <c r="AF1110" s="17">
        <v>0.126488433051617</v>
      </c>
      <c r="AG1110" s="17">
        <v>0.223196968103306</v>
      </c>
    </row>
    <row r="1111" spans="2:33" x14ac:dyDescent="0.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row>
    <row r="1112" spans="2:33" x14ac:dyDescent="0.5">
      <c r="B1112" s="6" t="s">
        <v>452</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row>
    <row r="1113" spans="2:33" x14ac:dyDescent="0.5">
      <c r="B1113" s="24" t="s">
        <v>58</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row>
    <row r="1114" spans="2:33" x14ac:dyDescent="0.5">
      <c r="B1114" t="s">
        <v>440</v>
      </c>
      <c r="C1114" s="17">
        <v>0.100915072620788</v>
      </c>
      <c r="D1114" s="17">
        <v>0.12628500703395301</v>
      </c>
      <c r="E1114" s="17">
        <v>7.7481846069370294E-2</v>
      </c>
      <c r="F1114" s="17"/>
      <c r="G1114" s="17">
        <v>0.23576798718949299</v>
      </c>
      <c r="H1114" s="17">
        <v>0.19772948566665899</v>
      </c>
      <c r="I1114" s="17">
        <v>0.160737973798631</v>
      </c>
      <c r="J1114" s="17">
        <v>4.5322940714859303E-2</v>
      </c>
      <c r="K1114" s="17">
        <v>5.7708246728486901E-2</v>
      </c>
      <c r="L1114" s="17">
        <v>2.6952060204459501E-2</v>
      </c>
      <c r="M1114" s="17"/>
      <c r="N1114" s="17">
        <v>6.92770358968718E-2</v>
      </c>
      <c r="O1114" s="17">
        <v>3.4959755304921E-2</v>
      </c>
      <c r="P1114" s="17">
        <v>6.92367751320066E-2</v>
      </c>
      <c r="Q1114" s="17">
        <v>5.83011595045431E-2</v>
      </c>
      <c r="R1114" s="17">
        <v>7.8008431965659999E-2</v>
      </c>
      <c r="S1114" s="17">
        <v>0</v>
      </c>
      <c r="T1114" s="17">
        <v>8.7830529257705903E-2</v>
      </c>
      <c r="U1114" s="17">
        <v>0.151344926641543</v>
      </c>
      <c r="V1114" s="17">
        <v>5.7824292845424403E-2</v>
      </c>
      <c r="W1114" s="17">
        <v>0.169411427164605</v>
      </c>
      <c r="X1114" s="17">
        <v>0.12921518904247201</v>
      </c>
      <c r="Y1114" s="17">
        <v>6.0544008082254103E-2</v>
      </c>
      <c r="Z1114" s="17">
        <v>0.130236062975082</v>
      </c>
      <c r="AA1114" s="17">
        <v>7.2642430443076098E-2</v>
      </c>
      <c r="AB1114" s="17">
        <v>9.5794362246371806E-2</v>
      </c>
      <c r="AC1114" s="17">
        <v>7.9909799440546395E-2</v>
      </c>
      <c r="AD1114" s="17">
        <v>0.19051603938040801</v>
      </c>
      <c r="AE1114" s="17"/>
      <c r="AF1114" s="17">
        <v>0.124772917511992</v>
      </c>
      <c r="AG1114" s="17">
        <v>8.5193263796271096E-2</v>
      </c>
    </row>
    <row r="1115" spans="2:33" x14ac:dyDescent="0.5">
      <c r="B1115" t="s">
        <v>441</v>
      </c>
      <c r="C1115" s="17">
        <v>0.282600467605295</v>
      </c>
      <c r="D1115" s="17">
        <v>0.301510779193079</v>
      </c>
      <c r="E1115" s="17">
        <v>0.26206411215087599</v>
      </c>
      <c r="F1115" s="17"/>
      <c r="G1115" s="17">
        <v>0.41755750904104799</v>
      </c>
      <c r="H1115" s="17">
        <v>0.39583577479112497</v>
      </c>
      <c r="I1115" s="17">
        <v>0.33475137029862601</v>
      </c>
      <c r="J1115" s="17">
        <v>0.233419183920301</v>
      </c>
      <c r="K1115" s="17">
        <v>0.27448131994231101</v>
      </c>
      <c r="L1115" s="17">
        <v>0.176021092425453</v>
      </c>
      <c r="M1115" s="17"/>
      <c r="N1115" s="17">
        <v>0.28366136438241502</v>
      </c>
      <c r="O1115" s="17">
        <v>0.18932124680606499</v>
      </c>
      <c r="P1115" s="17">
        <v>0.42699756370653402</v>
      </c>
      <c r="Q1115" s="17">
        <v>0.24406644739925501</v>
      </c>
      <c r="R1115" s="17">
        <v>0.27870073018401098</v>
      </c>
      <c r="S1115" s="17">
        <v>0.33570740256998</v>
      </c>
      <c r="T1115" s="17">
        <v>0.14786169718696601</v>
      </c>
      <c r="U1115" s="17">
        <v>0.30823767245631201</v>
      </c>
      <c r="V1115" s="17">
        <v>0.280116622464886</v>
      </c>
      <c r="W1115" s="17">
        <v>0.29439970583783898</v>
      </c>
      <c r="X1115" s="17">
        <v>0.39399300616258198</v>
      </c>
      <c r="Y1115" s="17">
        <v>0.19126724304120199</v>
      </c>
      <c r="Z1115" s="17">
        <v>0.28372376821761802</v>
      </c>
      <c r="AA1115" s="17">
        <v>0.25481297578277401</v>
      </c>
      <c r="AB1115" s="17">
        <v>0.39411100716891201</v>
      </c>
      <c r="AC1115" s="17">
        <v>0.172776437517526</v>
      </c>
      <c r="AD1115" s="17">
        <v>0.22046804307569801</v>
      </c>
      <c r="AE1115" s="17"/>
      <c r="AF1115" s="17">
        <v>0.34574641398612799</v>
      </c>
      <c r="AG1115" s="17">
        <v>0.24098864132468101</v>
      </c>
    </row>
    <row r="1116" spans="2:33" x14ac:dyDescent="0.5">
      <c r="B1116" t="s">
        <v>442</v>
      </c>
      <c r="C1116" s="17">
        <v>0.43290395593755099</v>
      </c>
      <c r="D1116" s="17">
        <v>0.42154715991355002</v>
      </c>
      <c r="E1116" s="17">
        <v>0.44524527524512503</v>
      </c>
      <c r="F1116" s="17"/>
      <c r="G1116" s="17">
        <v>0.25529418598096199</v>
      </c>
      <c r="H1116" s="17">
        <v>0.34604991806806901</v>
      </c>
      <c r="I1116" s="17">
        <v>0.36193727613858701</v>
      </c>
      <c r="J1116" s="17">
        <v>0.52485647672713998</v>
      </c>
      <c r="K1116" s="17">
        <v>0.46019587882014301</v>
      </c>
      <c r="L1116" s="17">
        <v>0.50668717690827603</v>
      </c>
      <c r="M1116" s="17"/>
      <c r="N1116" s="17">
        <v>0.54154258028936297</v>
      </c>
      <c r="O1116" s="17">
        <v>0.49885433251626299</v>
      </c>
      <c r="P1116" s="17">
        <v>0.23809368356878099</v>
      </c>
      <c r="Q1116" s="17">
        <v>0.45279633449955797</v>
      </c>
      <c r="R1116" s="17">
        <v>0.462395046249577</v>
      </c>
      <c r="S1116" s="17">
        <v>0.66429259743002</v>
      </c>
      <c r="T1116" s="17">
        <v>0.56424756184263503</v>
      </c>
      <c r="U1116" s="17">
        <v>0.36500539875906601</v>
      </c>
      <c r="V1116" s="17">
        <v>0.45209723129000101</v>
      </c>
      <c r="W1116" s="17">
        <v>0.31504996328102602</v>
      </c>
      <c r="X1116" s="17">
        <v>0.40974683273214602</v>
      </c>
      <c r="Y1116" s="17">
        <v>0.51797306810478105</v>
      </c>
      <c r="Z1116" s="17">
        <v>0.43647585837803798</v>
      </c>
      <c r="AA1116" s="17">
        <v>0.597850785818687</v>
      </c>
      <c r="AB1116" s="17">
        <v>0.349539646939176</v>
      </c>
      <c r="AC1116" s="17">
        <v>0.53491735163599596</v>
      </c>
      <c r="AD1116" s="17">
        <v>0.350059953766101</v>
      </c>
      <c r="AE1116" s="17"/>
      <c r="AF1116" s="17">
        <v>0.40058090915245498</v>
      </c>
      <c r="AG1116" s="17">
        <v>0.45420415151257398</v>
      </c>
    </row>
    <row r="1117" spans="2:33" x14ac:dyDescent="0.5">
      <c r="B1117" t="s">
        <v>443</v>
      </c>
      <c r="C1117" s="17">
        <v>0.18358050383636501</v>
      </c>
      <c r="D1117" s="17">
        <v>0.15065705385941799</v>
      </c>
      <c r="E1117" s="17">
        <v>0.215208766534629</v>
      </c>
      <c r="F1117" s="17"/>
      <c r="G1117" s="17">
        <v>9.1380317788496798E-2</v>
      </c>
      <c r="H1117" s="17">
        <v>6.0384821474147601E-2</v>
      </c>
      <c r="I1117" s="17">
        <v>0.14257337976415599</v>
      </c>
      <c r="J1117" s="17">
        <v>0.19640139863770001</v>
      </c>
      <c r="K1117" s="17">
        <v>0.207614554509059</v>
      </c>
      <c r="L1117" s="17">
        <v>0.29033967046181203</v>
      </c>
      <c r="M1117" s="17"/>
      <c r="N1117" s="17">
        <v>0.105519019431351</v>
      </c>
      <c r="O1117" s="17">
        <v>0.27686466537275101</v>
      </c>
      <c r="P1117" s="17">
        <v>0.26567197759267802</v>
      </c>
      <c r="Q1117" s="17">
        <v>0.24483605859664401</v>
      </c>
      <c r="R1117" s="17">
        <v>0.180895791600752</v>
      </c>
      <c r="S1117" s="17">
        <v>0</v>
      </c>
      <c r="T1117" s="17">
        <v>0.200060211712693</v>
      </c>
      <c r="U1117" s="17">
        <v>0.175412002143079</v>
      </c>
      <c r="V1117" s="17">
        <v>0.20996185339968901</v>
      </c>
      <c r="W1117" s="17">
        <v>0.221138903716529</v>
      </c>
      <c r="X1117" s="17">
        <v>6.7044972062799801E-2</v>
      </c>
      <c r="Y1117" s="17">
        <v>0.23021568077176199</v>
      </c>
      <c r="Z1117" s="17">
        <v>0.14956431042926099</v>
      </c>
      <c r="AA1117" s="17">
        <v>7.4693807955463001E-2</v>
      </c>
      <c r="AB1117" s="17">
        <v>0.16055498364553999</v>
      </c>
      <c r="AC1117" s="17">
        <v>0.21239641140593099</v>
      </c>
      <c r="AD1117" s="17">
        <v>0.23895596377779299</v>
      </c>
      <c r="AE1117" s="17"/>
      <c r="AF1117" s="17">
        <v>0.12889975934942499</v>
      </c>
      <c r="AG1117" s="17">
        <v>0.219613943366475</v>
      </c>
    </row>
    <row r="1118" spans="2:33" x14ac:dyDescent="0.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row>
    <row r="1119" spans="2:33" x14ac:dyDescent="0.5">
      <c r="B1119" s="6" t="s">
        <v>453</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row>
    <row r="1120" spans="2:33" x14ac:dyDescent="0.5">
      <c r="B1120" s="24" t="s">
        <v>58</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row>
    <row r="1121" spans="2:33" x14ac:dyDescent="0.5">
      <c r="B1121" t="s">
        <v>440</v>
      </c>
      <c r="C1121" s="17">
        <v>8.4090131070668803E-2</v>
      </c>
      <c r="D1121" s="17">
        <v>0.115093640229337</v>
      </c>
      <c r="E1121" s="17">
        <v>5.5301445969371803E-2</v>
      </c>
      <c r="F1121" s="17"/>
      <c r="G1121" s="17">
        <v>0.20762884523603201</v>
      </c>
      <c r="H1121" s="17">
        <v>0.167643284042157</v>
      </c>
      <c r="I1121" s="17">
        <v>7.6766402121159302E-2</v>
      </c>
      <c r="J1121" s="17">
        <v>4.4631921578044603E-2</v>
      </c>
      <c r="K1121" s="17">
        <v>7.0188700508644897E-2</v>
      </c>
      <c r="L1121" s="17">
        <v>3.9262240302903498E-2</v>
      </c>
      <c r="M1121" s="17"/>
      <c r="N1121" s="17">
        <v>4.3195472575922801E-2</v>
      </c>
      <c r="O1121" s="17">
        <v>3.4959755304921E-2</v>
      </c>
      <c r="P1121" s="17">
        <v>6.92367751320066E-2</v>
      </c>
      <c r="Q1121" s="17">
        <v>0</v>
      </c>
      <c r="R1121" s="17">
        <v>7.8008431965659999E-2</v>
      </c>
      <c r="S1121" s="17">
        <v>0</v>
      </c>
      <c r="T1121" s="17">
        <v>0.12528332610672899</v>
      </c>
      <c r="U1121" s="17">
        <v>9.2308903648517807E-2</v>
      </c>
      <c r="V1121" s="17">
        <v>7.2524157066116202E-2</v>
      </c>
      <c r="W1121" s="17">
        <v>0.12381131302095399</v>
      </c>
      <c r="X1121" s="17">
        <v>0.19828864664748899</v>
      </c>
      <c r="Y1121" s="17">
        <v>9.5524450514234804E-2</v>
      </c>
      <c r="Z1121" s="17">
        <v>8.7166406000901503E-2</v>
      </c>
      <c r="AA1121" s="17">
        <v>9.9755153386413706E-2</v>
      </c>
      <c r="AB1121" s="17">
        <v>6.6795086706464696E-2</v>
      </c>
      <c r="AC1121" s="17">
        <v>7.9909799440546395E-2</v>
      </c>
      <c r="AD1121" s="17">
        <v>0.14533184335414701</v>
      </c>
      <c r="AE1121" s="17"/>
      <c r="AF1121" s="17">
        <v>0.113165649829433</v>
      </c>
      <c r="AG1121" s="17">
        <v>6.4929986913328602E-2</v>
      </c>
    </row>
    <row r="1122" spans="2:33" x14ac:dyDescent="0.5">
      <c r="B1122" t="s">
        <v>441</v>
      </c>
      <c r="C1122" s="17">
        <v>0.22204803000969001</v>
      </c>
      <c r="D1122" s="17">
        <v>0.249370450510391</v>
      </c>
      <c r="E1122" s="17">
        <v>0.19567179020054701</v>
      </c>
      <c r="F1122" s="17"/>
      <c r="G1122" s="17">
        <v>0.33801601370352002</v>
      </c>
      <c r="H1122" s="17">
        <v>0.32109271941612599</v>
      </c>
      <c r="I1122" s="17">
        <v>0.29211459048375599</v>
      </c>
      <c r="J1122" s="17">
        <v>0.19162763292600599</v>
      </c>
      <c r="K1122" s="17">
        <v>0.151396618601705</v>
      </c>
      <c r="L1122" s="17">
        <v>0.14432462882468</v>
      </c>
      <c r="M1122" s="17"/>
      <c r="N1122" s="17">
        <v>0.27980310907393302</v>
      </c>
      <c r="O1122" s="17">
        <v>0.317822001197899</v>
      </c>
      <c r="P1122" s="17">
        <v>0.36295199516535898</v>
      </c>
      <c r="Q1122" s="17">
        <v>0.13087671675779</v>
      </c>
      <c r="R1122" s="17">
        <v>0.127254286322705</v>
      </c>
      <c r="S1122" s="17">
        <v>0</v>
      </c>
      <c r="T1122" s="17">
        <v>0.13581828498312901</v>
      </c>
      <c r="U1122" s="17">
        <v>0.30928580661427602</v>
      </c>
      <c r="V1122" s="17">
        <v>0.23245894941579201</v>
      </c>
      <c r="W1122" s="17">
        <v>0.22180361932530601</v>
      </c>
      <c r="X1122" s="17">
        <v>0.11051659445895599</v>
      </c>
      <c r="Y1122" s="17">
        <v>0.13637249565519</v>
      </c>
      <c r="Z1122" s="17">
        <v>0.19922514332035501</v>
      </c>
      <c r="AA1122" s="17">
        <v>0.36320122919824899</v>
      </c>
      <c r="AB1122" s="17">
        <v>0.25206486517030802</v>
      </c>
      <c r="AC1122" s="17">
        <v>0.24293013958333701</v>
      </c>
      <c r="AD1122" s="17">
        <v>0.17649858517399999</v>
      </c>
      <c r="AE1122" s="17"/>
      <c r="AF1122" s="17">
        <v>0.27147677677577298</v>
      </c>
      <c r="AG1122" s="17">
        <v>0.18947554449662099</v>
      </c>
    </row>
    <row r="1123" spans="2:33" x14ac:dyDescent="0.5">
      <c r="B1123" t="s">
        <v>442</v>
      </c>
      <c r="C1123" s="17">
        <v>0.450199585798576</v>
      </c>
      <c r="D1123" s="17">
        <v>0.43326054616701898</v>
      </c>
      <c r="E1123" s="17">
        <v>0.46555583512751297</v>
      </c>
      <c r="F1123" s="17"/>
      <c r="G1123" s="17">
        <v>0.323825702959535</v>
      </c>
      <c r="H1123" s="17">
        <v>0.41783602823277299</v>
      </c>
      <c r="I1123" s="17">
        <v>0.40985996037014299</v>
      </c>
      <c r="J1123" s="17">
        <v>0.51833791425706799</v>
      </c>
      <c r="K1123" s="17">
        <v>0.447655130780584</v>
      </c>
      <c r="L1123" s="17">
        <v>0.49136290130131299</v>
      </c>
      <c r="M1123" s="17"/>
      <c r="N1123" s="17">
        <v>0.52469109766597699</v>
      </c>
      <c r="O1123" s="17">
        <v>0.34470113305086802</v>
      </c>
      <c r="P1123" s="17">
        <v>0.20116161025093801</v>
      </c>
      <c r="Q1123" s="17">
        <v>0.51620035303981704</v>
      </c>
      <c r="R1123" s="17">
        <v>0.31130924990314501</v>
      </c>
      <c r="S1123" s="17">
        <v>1</v>
      </c>
      <c r="T1123" s="17">
        <v>0.367426318280135</v>
      </c>
      <c r="U1123" s="17">
        <v>0.40522468239645698</v>
      </c>
      <c r="V1123" s="17">
        <v>0.443817087761542</v>
      </c>
      <c r="W1123" s="17">
        <v>0.39285989412245598</v>
      </c>
      <c r="X1123" s="17">
        <v>0.46511839893805101</v>
      </c>
      <c r="Y1123" s="17">
        <v>0.47584167416380702</v>
      </c>
      <c r="Z1123" s="17">
        <v>0.47661056085160503</v>
      </c>
      <c r="AA1123" s="17">
        <v>0.34255744309682901</v>
      </c>
      <c r="AB1123" s="17">
        <v>0.45274405413499702</v>
      </c>
      <c r="AC1123" s="17">
        <v>0.61232428470671096</v>
      </c>
      <c r="AD1123" s="17">
        <v>0.404032313360562</v>
      </c>
      <c r="AE1123" s="17"/>
      <c r="AF1123" s="17">
        <v>0.44833590010987701</v>
      </c>
      <c r="AG1123" s="17">
        <v>0.45142771475323801</v>
      </c>
    </row>
    <row r="1124" spans="2:33" x14ac:dyDescent="0.5">
      <c r="B1124" t="s">
        <v>443</v>
      </c>
      <c r="C1124" s="17">
        <v>0.24366225312106499</v>
      </c>
      <c r="D1124" s="17">
        <v>0.202275363093252</v>
      </c>
      <c r="E1124" s="17">
        <v>0.28347092870256801</v>
      </c>
      <c r="F1124" s="17"/>
      <c r="G1124" s="17">
        <v>0.130529438100913</v>
      </c>
      <c r="H1124" s="17">
        <v>9.3427968308943399E-2</v>
      </c>
      <c r="I1124" s="17">
        <v>0.22125904702494101</v>
      </c>
      <c r="J1124" s="17">
        <v>0.245402531238882</v>
      </c>
      <c r="K1124" s="17">
        <v>0.33075955010906699</v>
      </c>
      <c r="L1124" s="17">
        <v>0.32505022957110302</v>
      </c>
      <c r="M1124" s="17"/>
      <c r="N1124" s="17">
        <v>0.152310320684167</v>
      </c>
      <c r="O1124" s="17">
        <v>0.30251711044631302</v>
      </c>
      <c r="P1124" s="17">
        <v>0.366649619451696</v>
      </c>
      <c r="Q1124" s="17">
        <v>0.35292293020239301</v>
      </c>
      <c r="R1124" s="17">
        <v>0.48342803180848998</v>
      </c>
      <c r="S1124" s="17">
        <v>0</v>
      </c>
      <c r="T1124" s="17">
        <v>0.37147207063000798</v>
      </c>
      <c r="U1124" s="17">
        <v>0.19318060734074999</v>
      </c>
      <c r="V1124" s="17">
        <v>0.25119980575654999</v>
      </c>
      <c r="W1124" s="17">
        <v>0.26152517353128302</v>
      </c>
      <c r="X1124" s="17">
        <v>0.22607635995550401</v>
      </c>
      <c r="Y1124" s="17">
        <v>0.29226137966676802</v>
      </c>
      <c r="Z1124" s="17">
        <v>0.23699788982713799</v>
      </c>
      <c r="AA1124" s="17">
        <v>0.19448617431850801</v>
      </c>
      <c r="AB1124" s="17">
        <v>0.22839599398823099</v>
      </c>
      <c r="AC1124" s="17">
        <v>6.4835776269405093E-2</v>
      </c>
      <c r="AD1124" s="17">
        <v>0.27413725811129103</v>
      </c>
      <c r="AE1124" s="17"/>
      <c r="AF1124" s="17">
        <v>0.16702167328491799</v>
      </c>
      <c r="AG1124" s="17">
        <v>0.29416675383681201</v>
      </c>
    </row>
    <row r="1125" spans="2:33" x14ac:dyDescent="0.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row>
    <row r="1126" spans="2:33" x14ac:dyDescent="0.5">
      <c r="B1126" s="6" t="s">
        <v>454</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row>
    <row r="1127" spans="2:33" x14ac:dyDescent="0.5">
      <c r="B1127" s="24" t="s">
        <v>58</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row>
    <row r="1128" spans="2:33" x14ac:dyDescent="0.5">
      <c r="B1128" t="s">
        <v>440</v>
      </c>
      <c r="C1128" s="17">
        <v>5.5693027850529001E-2</v>
      </c>
      <c r="D1128" s="17">
        <v>6.5616788213426896E-2</v>
      </c>
      <c r="E1128" s="17">
        <v>4.65896463533612E-2</v>
      </c>
      <c r="F1128" s="17"/>
      <c r="G1128" s="17">
        <v>0.110438246192191</v>
      </c>
      <c r="H1128" s="17">
        <v>0.105394274002675</v>
      </c>
      <c r="I1128" s="17">
        <v>8.7574759418565504E-2</v>
      </c>
      <c r="J1128" s="17">
        <v>3.4593040013308297E-2</v>
      </c>
      <c r="K1128" s="17">
        <v>1.6253828569720401E-2</v>
      </c>
      <c r="L1128" s="17">
        <v>2.7884338264291202E-2</v>
      </c>
      <c r="M1128" s="17"/>
      <c r="N1128" s="17">
        <v>5.2159922445591603E-2</v>
      </c>
      <c r="O1128" s="17">
        <v>4.7494063500982599E-2</v>
      </c>
      <c r="P1128" s="17">
        <v>6.92367751320066E-2</v>
      </c>
      <c r="Q1128" s="17">
        <v>0</v>
      </c>
      <c r="R1128" s="17">
        <v>0</v>
      </c>
      <c r="S1128" s="17">
        <v>0</v>
      </c>
      <c r="T1128" s="17">
        <v>5.96830355290041E-2</v>
      </c>
      <c r="U1128" s="17">
        <v>6.0425748258434997E-2</v>
      </c>
      <c r="V1128" s="17">
        <v>4.7378545191775902E-2</v>
      </c>
      <c r="W1128" s="17">
        <v>0.100225973943999</v>
      </c>
      <c r="X1128" s="17">
        <v>0.11576246156294601</v>
      </c>
      <c r="Y1128" s="17">
        <v>4.7109770614718202E-2</v>
      </c>
      <c r="Z1128" s="17">
        <v>6.1720753053938301E-2</v>
      </c>
      <c r="AA1128" s="17">
        <v>0</v>
      </c>
      <c r="AB1128" s="17">
        <v>4.8808031474229303E-2</v>
      </c>
      <c r="AC1128" s="17">
        <v>0.13758398374755501</v>
      </c>
      <c r="AD1128" s="17">
        <v>6.0741064071468301E-2</v>
      </c>
      <c r="AE1128" s="17"/>
      <c r="AF1128" s="17">
        <v>6.1354622537252497E-2</v>
      </c>
      <c r="AG1128" s="17">
        <v>5.1962158205241603E-2</v>
      </c>
    </row>
    <row r="1129" spans="2:33" x14ac:dyDescent="0.5">
      <c r="B1129" t="s">
        <v>441</v>
      </c>
      <c r="C1129" s="17">
        <v>0.198823303186619</v>
      </c>
      <c r="D1129" s="17">
        <v>0.23094513404105199</v>
      </c>
      <c r="E1129" s="17">
        <v>0.167134626848602</v>
      </c>
      <c r="F1129" s="17"/>
      <c r="G1129" s="17">
        <v>0.32229927083069299</v>
      </c>
      <c r="H1129" s="17">
        <v>0.30564893282435002</v>
      </c>
      <c r="I1129" s="17">
        <v>0.220851207933872</v>
      </c>
      <c r="J1129" s="17">
        <v>0.181692093470186</v>
      </c>
      <c r="K1129" s="17">
        <v>0.16139058802547701</v>
      </c>
      <c r="L1129" s="17">
        <v>0.116790509016995</v>
      </c>
      <c r="M1129" s="17"/>
      <c r="N1129" s="17">
        <v>0.123002205425202</v>
      </c>
      <c r="O1129" s="17">
        <v>0.24635676574047599</v>
      </c>
      <c r="P1129" s="17">
        <v>0.17660665181186799</v>
      </c>
      <c r="Q1129" s="17">
        <v>0.169222512280331</v>
      </c>
      <c r="R1129" s="17">
        <v>0.35670916214967102</v>
      </c>
      <c r="S1129" s="17">
        <v>0</v>
      </c>
      <c r="T1129" s="17">
        <v>0.113624429058914</v>
      </c>
      <c r="U1129" s="17">
        <v>0.27854528780490101</v>
      </c>
      <c r="V1129" s="17">
        <v>0.230799051841278</v>
      </c>
      <c r="W1129" s="17">
        <v>0.18843794817252699</v>
      </c>
      <c r="X1129" s="17">
        <v>0.25331868195573598</v>
      </c>
      <c r="Y1129" s="17">
        <v>0.1280247570295</v>
      </c>
      <c r="Z1129" s="17">
        <v>0.18044726588969501</v>
      </c>
      <c r="AA1129" s="17">
        <v>0.14746817012496699</v>
      </c>
      <c r="AB1129" s="17">
        <v>0.23689204160666</v>
      </c>
      <c r="AC1129" s="17">
        <v>0.172776437517526</v>
      </c>
      <c r="AD1129" s="17">
        <v>0.23376779036606901</v>
      </c>
      <c r="AE1129" s="17"/>
      <c r="AF1129" s="17">
        <v>0.25685525325661301</v>
      </c>
      <c r="AG1129" s="17">
        <v>0.160581490949391</v>
      </c>
    </row>
    <row r="1130" spans="2:33" x14ac:dyDescent="0.5">
      <c r="B1130" t="s">
        <v>442</v>
      </c>
      <c r="C1130" s="17">
        <v>0.46906239684141199</v>
      </c>
      <c r="D1130" s="17">
        <v>0.46816878287027103</v>
      </c>
      <c r="E1130" s="17">
        <v>0.47013950967859502</v>
      </c>
      <c r="F1130" s="17"/>
      <c r="G1130" s="17">
        <v>0.36872934449946598</v>
      </c>
      <c r="H1130" s="17">
        <v>0.43045912048976998</v>
      </c>
      <c r="I1130" s="17">
        <v>0.471789490121378</v>
      </c>
      <c r="J1130" s="17">
        <v>0.468967449927152</v>
      </c>
      <c r="K1130" s="17">
        <v>0.48920454168591299</v>
      </c>
      <c r="L1130" s="17">
        <v>0.51156202002626405</v>
      </c>
      <c r="M1130" s="17"/>
      <c r="N1130" s="17">
        <v>0.69939680584657404</v>
      </c>
      <c r="O1130" s="17">
        <v>0.41957722416890098</v>
      </c>
      <c r="P1130" s="17">
        <v>0.26166696029993902</v>
      </c>
      <c r="Q1130" s="17">
        <v>0.50342882868551597</v>
      </c>
      <c r="R1130" s="17">
        <v>0.33389230033404299</v>
      </c>
      <c r="S1130" s="17">
        <v>0.83234413381820505</v>
      </c>
      <c r="T1130" s="17">
        <v>0.30914974112815602</v>
      </c>
      <c r="U1130" s="17">
        <v>0.413888028328323</v>
      </c>
      <c r="V1130" s="17">
        <v>0.52207057835008996</v>
      </c>
      <c r="W1130" s="17">
        <v>0.41600504542882499</v>
      </c>
      <c r="X1130" s="17">
        <v>0.38588949659378002</v>
      </c>
      <c r="Y1130" s="17">
        <v>0.48751166419798397</v>
      </c>
      <c r="Z1130" s="17">
        <v>0.48900873231095898</v>
      </c>
      <c r="AA1130" s="17">
        <v>0.54325960608057799</v>
      </c>
      <c r="AB1130" s="17">
        <v>0.449985825596314</v>
      </c>
      <c r="AC1130" s="17">
        <v>0.44822382724985599</v>
      </c>
      <c r="AD1130" s="17">
        <v>0.45548085440999098</v>
      </c>
      <c r="AE1130" s="17"/>
      <c r="AF1130" s="17">
        <v>0.46589206003969902</v>
      </c>
      <c r="AG1130" s="17">
        <v>0.47115158089525899</v>
      </c>
    </row>
    <row r="1131" spans="2:33" x14ac:dyDescent="0.5">
      <c r="B1131" t="s">
        <v>443</v>
      </c>
      <c r="C1131" s="17">
        <v>0.27642127212144102</v>
      </c>
      <c r="D1131" s="17">
        <v>0.235269294875251</v>
      </c>
      <c r="E1131" s="17">
        <v>0.31613621711944201</v>
      </c>
      <c r="F1131" s="17"/>
      <c r="G1131" s="17">
        <v>0.19853313847765</v>
      </c>
      <c r="H1131" s="17">
        <v>0.158497672683205</v>
      </c>
      <c r="I1131" s="17">
        <v>0.21978454252618501</v>
      </c>
      <c r="J1131" s="17">
        <v>0.31474741658935401</v>
      </c>
      <c r="K1131" s="17">
        <v>0.33315104171888898</v>
      </c>
      <c r="L1131" s="17">
        <v>0.34376313269245001</v>
      </c>
      <c r="M1131" s="17"/>
      <c r="N1131" s="17">
        <v>0.12544106628263299</v>
      </c>
      <c r="O1131" s="17">
        <v>0.28657194658964102</v>
      </c>
      <c r="P1131" s="17">
        <v>0.49248961275618602</v>
      </c>
      <c r="Q1131" s="17">
        <v>0.327348659034153</v>
      </c>
      <c r="R1131" s="17">
        <v>0.30939853751628599</v>
      </c>
      <c r="S1131" s="17">
        <v>0.16765586618179501</v>
      </c>
      <c r="T1131" s="17">
        <v>0.51754279428392502</v>
      </c>
      <c r="U1131" s="17">
        <v>0.24714093560834099</v>
      </c>
      <c r="V1131" s="17">
        <v>0.19975182461685601</v>
      </c>
      <c r="W1131" s="17">
        <v>0.29533103245464898</v>
      </c>
      <c r="X1131" s="17">
        <v>0.24502935988753799</v>
      </c>
      <c r="Y1131" s="17">
        <v>0.33735380815779797</v>
      </c>
      <c r="Z1131" s="17">
        <v>0.26882324874540803</v>
      </c>
      <c r="AA1131" s="17">
        <v>0.30927222379445601</v>
      </c>
      <c r="AB1131" s="17">
        <v>0.26431410132279698</v>
      </c>
      <c r="AC1131" s="17">
        <v>0.241415751485063</v>
      </c>
      <c r="AD1131" s="17">
        <v>0.25001029115247198</v>
      </c>
      <c r="AE1131" s="17"/>
      <c r="AF1131" s="17">
        <v>0.215898064166436</v>
      </c>
      <c r="AG1131" s="17">
        <v>0.31630476995010898</v>
      </c>
    </row>
    <row r="1132" spans="2:33" x14ac:dyDescent="0.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row>
    <row r="1133" spans="2:33" x14ac:dyDescent="0.5">
      <c r="B1133" s="6" t="s">
        <v>455</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row>
    <row r="1134" spans="2:33" x14ac:dyDescent="0.5">
      <c r="B1134" s="24" t="s">
        <v>58</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row>
    <row r="1135" spans="2:33" x14ac:dyDescent="0.5">
      <c r="B1135" t="s">
        <v>440</v>
      </c>
      <c r="C1135" s="17">
        <v>0.106644729910538</v>
      </c>
      <c r="D1135" s="17">
        <v>0.10832252870909199</v>
      </c>
      <c r="E1135" s="17">
        <v>0.105482176057262</v>
      </c>
      <c r="F1135" s="17"/>
      <c r="G1135" s="17">
        <v>0.23099687416670101</v>
      </c>
      <c r="H1135" s="17">
        <v>0.20443836128197199</v>
      </c>
      <c r="I1135" s="17">
        <v>0.130866115225511</v>
      </c>
      <c r="J1135" s="17">
        <v>6.7666906539288196E-2</v>
      </c>
      <c r="K1135" s="17">
        <v>8.4981877242450002E-2</v>
      </c>
      <c r="L1135" s="17">
        <v>3.4644303262961501E-2</v>
      </c>
      <c r="M1135" s="17"/>
      <c r="N1135" s="17">
        <v>8.8629144594635598E-2</v>
      </c>
      <c r="O1135" s="17">
        <v>0</v>
      </c>
      <c r="P1135" s="17">
        <v>0.11717700206142199</v>
      </c>
      <c r="Q1135" s="17">
        <v>4.8295717936515097E-2</v>
      </c>
      <c r="R1135" s="17">
        <v>0</v>
      </c>
      <c r="S1135" s="17">
        <v>0.23243487359100801</v>
      </c>
      <c r="T1135" s="17">
        <v>4.34734129690681E-2</v>
      </c>
      <c r="U1135" s="17">
        <v>0.17210451615653199</v>
      </c>
      <c r="V1135" s="17">
        <v>0.129986906825758</v>
      </c>
      <c r="W1135" s="17">
        <v>0.186363715176662</v>
      </c>
      <c r="X1135" s="17">
        <v>0.238461693165538</v>
      </c>
      <c r="Y1135" s="17">
        <v>8.5396965531839203E-2</v>
      </c>
      <c r="Z1135" s="17">
        <v>0.118044034401276</v>
      </c>
      <c r="AA1135" s="17">
        <v>5.2794590831141103E-2</v>
      </c>
      <c r="AB1135" s="17">
        <v>6.6786252974983196E-2</v>
      </c>
      <c r="AC1135" s="17">
        <v>0.15128941902587201</v>
      </c>
      <c r="AD1135" s="17">
        <v>0.124860164891637</v>
      </c>
      <c r="AE1135" s="17"/>
      <c r="AF1135" s="17">
        <v>0.146279873581457</v>
      </c>
      <c r="AG1135" s="17">
        <v>8.0526019089503395E-2</v>
      </c>
    </row>
    <row r="1136" spans="2:33" x14ac:dyDescent="0.5">
      <c r="B1136" t="s">
        <v>441</v>
      </c>
      <c r="C1136" s="17">
        <v>0.22975385308614199</v>
      </c>
      <c r="D1136" s="17">
        <v>0.28022182400079099</v>
      </c>
      <c r="E1136" s="17">
        <v>0.18095672408140501</v>
      </c>
      <c r="F1136" s="17"/>
      <c r="G1136" s="17">
        <v>0.36742893371055002</v>
      </c>
      <c r="H1136" s="17">
        <v>0.28977195895035102</v>
      </c>
      <c r="I1136" s="17">
        <v>0.29058770788272598</v>
      </c>
      <c r="J1136" s="17">
        <v>0.204486903740218</v>
      </c>
      <c r="K1136" s="17">
        <v>0.166136106087372</v>
      </c>
      <c r="L1136" s="17">
        <v>0.16393037659428999</v>
      </c>
      <c r="M1136" s="17"/>
      <c r="N1136" s="17">
        <v>0.206453138202605</v>
      </c>
      <c r="O1136" s="17">
        <v>0.41807768089830899</v>
      </c>
      <c r="P1136" s="17">
        <v>0.45566802843788101</v>
      </c>
      <c r="Q1136" s="17">
        <v>0.18052813153372499</v>
      </c>
      <c r="R1136" s="17">
        <v>0.29021012532736201</v>
      </c>
      <c r="S1136" s="17">
        <v>0</v>
      </c>
      <c r="T1136" s="17">
        <v>0.22254302999796899</v>
      </c>
      <c r="U1136" s="17">
        <v>0.26910506630723702</v>
      </c>
      <c r="V1136" s="17">
        <v>0.282414630769387</v>
      </c>
      <c r="W1136" s="17">
        <v>0.17180250310266701</v>
      </c>
      <c r="X1136" s="17">
        <v>0.1441146374708</v>
      </c>
      <c r="Y1136" s="17">
        <v>0.23137514109014901</v>
      </c>
      <c r="Z1136" s="17">
        <v>0.154693480887267</v>
      </c>
      <c r="AA1136" s="17">
        <v>0.25300439582662498</v>
      </c>
      <c r="AB1136" s="17">
        <v>0.238400280067458</v>
      </c>
      <c r="AC1136" s="17">
        <v>0.22876886105299901</v>
      </c>
      <c r="AD1136" s="17">
        <v>0.22483049975882999</v>
      </c>
      <c r="AE1136" s="17"/>
      <c r="AF1136" s="17">
        <v>0.26623221367910199</v>
      </c>
      <c r="AG1136" s="17">
        <v>0.205715394705279</v>
      </c>
    </row>
    <row r="1137" spans="2:33" x14ac:dyDescent="0.5">
      <c r="B1137" t="s">
        <v>442</v>
      </c>
      <c r="C1137" s="17">
        <v>0.40048526701436399</v>
      </c>
      <c r="D1137" s="17">
        <v>0.386024897175752</v>
      </c>
      <c r="E1137" s="17">
        <v>0.41403687805627198</v>
      </c>
      <c r="F1137" s="17"/>
      <c r="G1137" s="17">
        <v>0.29455063825418099</v>
      </c>
      <c r="H1137" s="17">
        <v>0.36756168661252497</v>
      </c>
      <c r="I1137" s="17">
        <v>0.36700401728005899</v>
      </c>
      <c r="J1137" s="17">
        <v>0.44781021593411802</v>
      </c>
      <c r="K1137" s="17">
        <v>0.41537525993221902</v>
      </c>
      <c r="L1137" s="17">
        <v>0.43429677474092998</v>
      </c>
      <c r="M1137" s="17"/>
      <c r="N1137" s="17">
        <v>0.53718190844577596</v>
      </c>
      <c r="O1137" s="17">
        <v>0.158985077715497</v>
      </c>
      <c r="P1137" s="17">
        <v>6.0505350049001198E-2</v>
      </c>
      <c r="Q1137" s="17">
        <v>0.44966354744873099</v>
      </c>
      <c r="R1137" s="17">
        <v>0.29286087968645802</v>
      </c>
      <c r="S1137" s="17">
        <v>0.76756512640899199</v>
      </c>
      <c r="T1137" s="17">
        <v>0.39746633862117497</v>
      </c>
      <c r="U1137" s="17">
        <v>0.35713193431163098</v>
      </c>
      <c r="V1137" s="17">
        <v>0.36198824211607999</v>
      </c>
      <c r="W1137" s="17">
        <v>0.42052120731292902</v>
      </c>
      <c r="X1137" s="17">
        <v>0.337487061236588</v>
      </c>
      <c r="Y1137" s="17">
        <v>0.40347192202558502</v>
      </c>
      <c r="Z1137" s="17">
        <v>0.42417496127434201</v>
      </c>
      <c r="AA1137" s="17">
        <v>0.54325960608057799</v>
      </c>
      <c r="AB1137" s="17">
        <v>0.42299952184170098</v>
      </c>
      <c r="AC1137" s="17">
        <v>0.34710553436126301</v>
      </c>
      <c r="AD1137" s="17">
        <v>0.34300591782918299</v>
      </c>
      <c r="AE1137" s="17"/>
      <c r="AF1137" s="17">
        <v>0.38150804956190798</v>
      </c>
      <c r="AG1137" s="17">
        <v>0.41299084688418702</v>
      </c>
    </row>
    <row r="1138" spans="2:33" x14ac:dyDescent="0.5">
      <c r="B1138" t="s">
        <v>443</v>
      </c>
      <c r="C1138" s="17">
        <v>0.26311614998895599</v>
      </c>
      <c r="D1138" s="17">
        <v>0.225430750114365</v>
      </c>
      <c r="E1138" s="17">
        <v>0.29952422180506</v>
      </c>
      <c r="F1138" s="17"/>
      <c r="G1138" s="17">
        <v>0.107023553868568</v>
      </c>
      <c r="H1138" s="17">
        <v>0.138227993155152</v>
      </c>
      <c r="I1138" s="17">
        <v>0.211542159611704</v>
      </c>
      <c r="J1138" s="17">
        <v>0.28003597378637601</v>
      </c>
      <c r="K1138" s="17">
        <v>0.33350675673795999</v>
      </c>
      <c r="L1138" s="17">
        <v>0.367128545401819</v>
      </c>
      <c r="M1138" s="17"/>
      <c r="N1138" s="17">
        <v>0.16773580875698399</v>
      </c>
      <c r="O1138" s="17">
        <v>0.42293724138619498</v>
      </c>
      <c r="P1138" s="17">
        <v>0.366649619451696</v>
      </c>
      <c r="Q1138" s="17">
        <v>0.32151260308102902</v>
      </c>
      <c r="R1138" s="17">
        <v>0.41692899498618102</v>
      </c>
      <c r="S1138" s="17">
        <v>0</v>
      </c>
      <c r="T1138" s="17">
        <v>0.336517218411787</v>
      </c>
      <c r="U1138" s="17">
        <v>0.2016584832246</v>
      </c>
      <c r="V1138" s="17">
        <v>0.225610220288774</v>
      </c>
      <c r="W1138" s="17">
        <v>0.22131257440774099</v>
      </c>
      <c r="X1138" s="17">
        <v>0.27993660812707299</v>
      </c>
      <c r="Y1138" s="17">
        <v>0.27975597135242702</v>
      </c>
      <c r="Z1138" s="17">
        <v>0.30308752343711598</v>
      </c>
      <c r="AA1138" s="17">
        <v>0.150941407261656</v>
      </c>
      <c r="AB1138" s="17">
        <v>0.27181394511585799</v>
      </c>
      <c r="AC1138" s="17">
        <v>0.27283618555986699</v>
      </c>
      <c r="AD1138" s="17">
        <v>0.30730341752034901</v>
      </c>
      <c r="AE1138" s="17"/>
      <c r="AF1138" s="17">
        <v>0.205979863177534</v>
      </c>
      <c r="AG1138" s="17">
        <v>0.30076773932103101</v>
      </c>
    </row>
    <row r="1139" spans="2:33" x14ac:dyDescent="0.5">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row>
    <row r="1140" spans="2:33" x14ac:dyDescent="0.5">
      <c r="B1140" s="6" t="s">
        <v>456</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row>
    <row r="1141" spans="2:33" x14ac:dyDescent="0.5">
      <c r="B1141" s="24" t="s">
        <v>58</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row>
    <row r="1142" spans="2:33" x14ac:dyDescent="0.5">
      <c r="B1142" t="s">
        <v>440</v>
      </c>
      <c r="C1142" s="17">
        <v>7.2541248396340602E-2</v>
      </c>
      <c r="D1142" s="17">
        <v>9.8717249637574597E-2</v>
      </c>
      <c r="E1142" s="17">
        <v>4.8241186532183698E-2</v>
      </c>
      <c r="F1142" s="17"/>
      <c r="G1142" s="17">
        <v>0.17034443984355799</v>
      </c>
      <c r="H1142" s="17">
        <v>0.19383048947978401</v>
      </c>
      <c r="I1142" s="17">
        <v>7.0957389295545903E-2</v>
      </c>
      <c r="J1142" s="17">
        <v>5.5643055856094803E-2</v>
      </c>
      <c r="K1142" s="17">
        <v>3.2252807581520403E-2</v>
      </c>
      <c r="L1142" s="17">
        <v>1.13786080823047E-2</v>
      </c>
      <c r="M1142" s="17"/>
      <c r="N1142" s="17">
        <v>5.1378787289136502E-2</v>
      </c>
      <c r="O1142" s="17">
        <v>0.10405118096024001</v>
      </c>
      <c r="P1142" s="17">
        <v>0</v>
      </c>
      <c r="Q1142" s="17">
        <v>3.7857909717441199E-2</v>
      </c>
      <c r="R1142" s="17">
        <v>0</v>
      </c>
      <c r="S1142" s="17">
        <v>0.123409277393771</v>
      </c>
      <c r="T1142" s="17">
        <v>5.96830355290041E-2</v>
      </c>
      <c r="U1142" s="17">
        <v>9.8910147439577906E-2</v>
      </c>
      <c r="V1142" s="17">
        <v>4.7378545191775902E-2</v>
      </c>
      <c r="W1142" s="17">
        <v>0.23188547356005701</v>
      </c>
      <c r="X1142" s="17">
        <v>4.0173046518048802E-2</v>
      </c>
      <c r="Y1142" s="17">
        <v>3.3751666417460302E-2</v>
      </c>
      <c r="Z1142" s="17">
        <v>8.2082015466212396E-2</v>
      </c>
      <c r="AA1142" s="17">
        <v>0</v>
      </c>
      <c r="AB1142" s="17">
        <v>7.2745099690537302E-2</v>
      </c>
      <c r="AC1142" s="17">
        <v>3.3881111576930301E-2</v>
      </c>
      <c r="AD1142" s="17">
        <v>0.154046952089818</v>
      </c>
      <c r="AE1142" s="17"/>
      <c r="AF1142" s="17">
        <v>9.5938439364453301E-2</v>
      </c>
      <c r="AG1142" s="17">
        <v>5.7123000641406303E-2</v>
      </c>
    </row>
    <row r="1143" spans="2:33" x14ac:dyDescent="0.5">
      <c r="B1143" t="s">
        <v>441</v>
      </c>
      <c r="C1143" s="17">
        <v>0.19293560552823699</v>
      </c>
      <c r="D1143" s="17">
        <v>0.24141637902243099</v>
      </c>
      <c r="E1143" s="17">
        <v>0.14428337848477299</v>
      </c>
      <c r="F1143" s="17"/>
      <c r="G1143" s="17">
        <v>0.298524037984149</v>
      </c>
      <c r="H1143" s="17">
        <v>0.27375170199170401</v>
      </c>
      <c r="I1143" s="17">
        <v>0.27994863458581298</v>
      </c>
      <c r="J1143" s="17">
        <v>0.169037176654285</v>
      </c>
      <c r="K1143" s="17">
        <v>0.17613207403219799</v>
      </c>
      <c r="L1143" s="17">
        <v>7.4319703921458896E-2</v>
      </c>
      <c r="M1143" s="17"/>
      <c r="N1143" s="17">
        <v>0.20680980265930701</v>
      </c>
      <c r="O1143" s="17">
        <v>0.27356497917292899</v>
      </c>
      <c r="P1143" s="17">
        <v>0.445010635947924</v>
      </c>
      <c r="Q1143" s="17">
        <v>0.22742847851901701</v>
      </c>
      <c r="R1143" s="17">
        <v>0.35670916214967102</v>
      </c>
      <c r="S1143" s="17">
        <v>0.16765586618179501</v>
      </c>
      <c r="T1143" s="17">
        <v>0.18144496985826999</v>
      </c>
      <c r="U1143" s="17">
        <v>0.21977023448192501</v>
      </c>
      <c r="V1143" s="17">
        <v>0.15669888122430001</v>
      </c>
      <c r="W1143" s="17">
        <v>0.1744684066263</v>
      </c>
      <c r="X1143" s="17">
        <v>7.6432370460246105E-2</v>
      </c>
      <c r="Y1143" s="17">
        <v>0.18441190751744899</v>
      </c>
      <c r="Z1143" s="17">
        <v>0.137169546485085</v>
      </c>
      <c r="AA1143" s="17">
        <v>0.233825274689692</v>
      </c>
      <c r="AB1143" s="17">
        <v>0.20264966747034599</v>
      </c>
      <c r="AC1143" s="17">
        <v>0.103702872170625</v>
      </c>
      <c r="AD1143" s="17">
        <v>0.19348097666793401</v>
      </c>
      <c r="AE1143" s="17"/>
      <c r="AF1143" s="17">
        <v>0.23549512123045599</v>
      </c>
      <c r="AG1143" s="17">
        <v>0.16488979616927801</v>
      </c>
    </row>
    <row r="1144" spans="2:33" x14ac:dyDescent="0.5">
      <c r="B1144" t="s">
        <v>442</v>
      </c>
      <c r="C1144" s="17">
        <v>0.437633375425378</v>
      </c>
      <c r="D1144" s="17">
        <v>0.41845520185047402</v>
      </c>
      <c r="E1144" s="17">
        <v>0.45733780174134397</v>
      </c>
      <c r="F1144" s="17"/>
      <c r="G1144" s="17">
        <v>0.41915921198159001</v>
      </c>
      <c r="H1144" s="17">
        <v>0.397415905973939</v>
      </c>
      <c r="I1144" s="17">
        <v>0.42237520379197402</v>
      </c>
      <c r="J1144" s="17">
        <v>0.51670464909650604</v>
      </c>
      <c r="K1144" s="17">
        <v>0.39791729759581002</v>
      </c>
      <c r="L1144" s="17">
        <v>0.44138150702600198</v>
      </c>
      <c r="M1144" s="17"/>
      <c r="N1144" s="17">
        <v>0.450674276390849</v>
      </c>
      <c r="O1144" s="17">
        <v>0.25600371593989402</v>
      </c>
      <c r="P1144" s="17">
        <v>7.6610691660761399E-2</v>
      </c>
      <c r="Q1144" s="17">
        <v>0.48769043759506397</v>
      </c>
      <c r="R1144" s="17">
        <v>0.38902971211871901</v>
      </c>
      <c r="S1144" s="17">
        <v>0.47649998283342498</v>
      </c>
      <c r="T1144" s="17">
        <v>0.247004532218177</v>
      </c>
      <c r="U1144" s="17">
        <v>0.394577371941774</v>
      </c>
      <c r="V1144" s="17">
        <v>0.55011778841037295</v>
      </c>
      <c r="W1144" s="17">
        <v>0.39364479533829499</v>
      </c>
      <c r="X1144" s="17">
        <v>0.68794075139750399</v>
      </c>
      <c r="Y1144" s="17">
        <v>0.50066797533483898</v>
      </c>
      <c r="Z1144" s="17">
        <v>0.46130867209414</v>
      </c>
      <c r="AA1144" s="17">
        <v>0.39205901515722902</v>
      </c>
      <c r="AB1144" s="17">
        <v>0.39464664628123602</v>
      </c>
      <c r="AC1144" s="17">
        <v>0.67433157913267905</v>
      </c>
      <c r="AD1144" s="17">
        <v>0.34519277979114499</v>
      </c>
      <c r="AE1144" s="17"/>
      <c r="AF1144" s="17">
        <v>0.44869425572619198</v>
      </c>
      <c r="AG1144" s="17">
        <v>0.43034449219584697</v>
      </c>
    </row>
    <row r="1145" spans="2:33" x14ac:dyDescent="0.5">
      <c r="B1145" t="s">
        <v>443</v>
      </c>
      <c r="C1145" s="17">
        <v>0.29688977065004402</v>
      </c>
      <c r="D1145" s="17">
        <v>0.24141116948951999</v>
      </c>
      <c r="E1145" s="17">
        <v>0.350137633241699</v>
      </c>
      <c r="F1145" s="17"/>
      <c r="G1145" s="17">
        <v>0.111972310190703</v>
      </c>
      <c r="H1145" s="17">
        <v>0.13500190255457201</v>
      </c>
      <c r="I1145" s="17">
        <v>0.22671877232666601</v>
      </c>
      <c r="J1145" s="17">
        <v>0.25861511839311402</v>
      </c>
      <c r="K1145" s="17">
        <v>0.393697820790472</v>
      </c>
      <c r="L1145" s="17">
        <v>0.47292018097023403</v>
      </c>
      <c r="M1145" s="17"/>
      <c r="N1145" s="17">
        <v>0.29113713366070698</v>
      </c>
      <c r="O1145" s="17">
        <v>0.36638012392693697</v>
      </c>
      <c r="P1145" s="17">
        <v>0.47837867239131499</v>
      </c>
      <c r="Q1145" s="17">
        <v>0.24702317416847799</v>
      </c>
      <c r="R1145" s="17">
        <v>0.25426112573161003</v>
      </c>
      <c r="S1145" s="17">
        <v>0.23243487359100801</v>
      </c>
      <c r="T1145" s="17">
        <v>0.51186746239455005</v>
      </c>
      <c r="U1145" s="17">
        <v>0.286742246136723</v>
      </c>
      <c r="V1145" s="17">
        <v>0.245804785173552</v>
      </c>
      <c r="W1145" s="17">
        <v>0.20000132447534799</v>
      </c>
      <c r="X1145" s="17">
        <v>0.19545383162420099</v>
      </c>
      <c r="Y1145" s="17">
        <v>0.28116845073025099</v>
      </c>
      <c r="Z1145" s="17">
        <v>0.31943976595456303</v>
      </c>
      <c r="AA1145" s="17">
        <v>0.37411571015307898</v>
      </c>
      <c r="AB1145" s="17">
        <v>0.32995858655788102</v>
      </c>
      <c r="AC1145" s="17">
        <v>0.188084437119766</v>
      </c>
      <c r="AD1145" s="17">
        <v>0.307279291451104</v>
      </c>
      <c r="AE1145" s="17"/>
      <c r="AF1145" s="17">
        <v>0.21987218367889799</v>
      </c>
      <c r="AG1145" s="17">
        <v>0.347642710993468</v>
      </c>
    </row>
    <row r="1146" spans="2:33" x14ac:dyDescent="0.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row>
    <row r="1147" spans="2:33" x14ac:dyDescent="0.5">
      <c r="B1147" s="6" t="s">
        <v>457</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row>
    <row r="1148" spans="2:33" x14ac:dyDescent="0.5">
      <c r="B1148" s="24" t="s">
        <v>58</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row>
    <row r="1149" spans="2:33" x14ac:dyDescent="0.5">
      <c r="B1149" t="s">
        <v>440</v>
      </c>
      <c r="C1149" s="17">
        <v>4.2126436004485998E-2</v>
      </c>
      <c r="D1149" s="17">
        <v>5.7242007052067397E-2</v>
      </c>
      <c r="E1149" s="17">
        <v>2.8095060473101601E-2</v>
      </c>
      <c r="F1149" s="17"/>
      <c r="G1149" s="17">
        <v>0.103566268744889</v>
      </c>
      <c r="H1149" s="17">
        <v>7.9315099276445103E-2</v>
      </c>
      <c r="I1149" s="17">
        <v>6.2592927730257097E-2</v>
      </c>
      <c r="J1149" s="17">
        <v>2.2177149702151299E-2</v>
      </c>
      <c r="K1149" s="17">
        <v>2.4559002691737501E-2</v>
      </c>
      <c r="L1149" s="17">
        <v>1.1615927316001E-2</v>
      </c>
      <c r="M1149" s="17"/>
      <c r="N1149" s="17">
        <v>1.9455431007938E-2</v>
      </c>
      <c r="O1149" s="17">
        <v>0</v>
      </c>
      <c r="P1149" s="17">
        <v>6.92367751320066E-2</v>
      </c>
      <c r="Q1149" s="17">
        <v>1.9643359624421399E-2</v>
      </c>
      <c r="R1149" s="17">
        <v>0</v>
      </c>
      <c r="S1149" s="17">
        <v>0</v>
      </c>
      <c r="T1149" s="17">
        <v>8.0926209818091205E-2</v>
      </c>
      <c r="U1149" s="17">
        <v>2.8986639373824698E-2</v>
      </c>
      <c r="V1149" s="17">
        <v>6.0236816846648798E-2</v>
      </c>
      <c r="W1149" s="17">
        <v>9.5419116424051501E-2</v>
      </c>
      <c r="X1149" s="17">
        <v>0.111479030005874</v>
      </c>
      <c r="Y1149" s="17">
        <v>3.83918946944957E-2</v>
      </c>
      <c r="Z1149" s="17">
        <v>3.18807346788633E-2</v>
      </c>
      <c r="AA1149" s="17">
        <v>4.6740709762330697E-2</v>
      </c>
      <c r="AB1149" s="17">
        <v>2.9810394089154701E-2</v>
      </c>
      <c r="AC1149" s="17">
        <v>7.9909799440546395E-2</v>
      </c>
      <c r="AD1149" s="17">
        <v>9.4291942899777895E-2</v>
      </c>
      <c r="AE1149" s="17"/>
      <c r="AF1149" s="17">
        <v>5.8556256489329502E-2</v>
      </c>
      <c r="AG1149" s="17">
        <v>3.12995361792184E-2</v>
      </c>
    </row>
    <row r="1150" spans="2:33" x14ac:dyDescent="0.5">
      <c r="B1150" t="s">
        <v>441</v>
      </c>
      <c r="C1150" s="17">
        <v>0.12983981413453199</v>
      </c>
      <c r="D1150" s="17">
        <v>0.13577822140909199</v>
      </c>
      <c r="E1150" s="17">
        <v>0.12247194810241201</v>
      </c>
      <c r="F1150" s="17"/>
      <c r="G1150" s="17">
        <v>0.225011280518114</v>
      </c>
      <c r="H1150" s="17">
        <v>0.25410317912692898</v>
      </c>
      <c r="I1150" s="17">
        <v>0.147740839719494</v>
      </c>
      <c r="J1150" s="17">
        <v>0.11625434835392399</v>
      </c>
      <c r="K1150" s="17">
        <v>8.1523120353762996E-2</v>
      </c>
      <c r="L1150" s="17">
        <v>5.6058824089781502E-2</v>
      </c>
      <c r="M1150" s="17"/>
      <c r="N1150" s="17">
        <v>0.13982326066961001</v>
      </c>
      <c r="O1150" s="17">
        <v>0.17547228132477399</v>
      </c>
      <c r="P1150" s="17">
        <v>0.28833570475148701</v>
      </c>
      <c r="Q1150" s="17">
        <v>7.0556012806585605E-2</v>
      </c>
      <c r="R1150" s="17">
        <v>0.212201693361701</v>
      </c>
      <c r="S1150" s="17">
        <v>0</v>
      </c>
      <c r="T1150" s="17">
        <v>0</v>
      </c>
      <c r="U1150" s="17">
        <v>0.16231779740341001</v>
      </c>
      <c r="V1150" s="17">
        <v>0.10873237042604</v>
      </c>
      <c r="W1150" s="17">
        <v>0.201185579749416</v>
      </c>
      <c r="X1150" s="17">
        <v>0.11908039214074401</v>
      </c>
      <c r="Y1150" s="17">
        <v>0.10300587466475999</v>
      </c>
      <c r="Z1150" s="17">
        <v>8.8287413116695093E-2</v>
      </c>
      <c r="AA1150" s="17">
        <v>0.323681910461116</v>
      </c>
      <c r="AB1150" s="17">
        <v>0.13139126742611601</v>
      </c>
      <c r="AC1150" s="17">
        <v>8.7826511994594E-2</v>
      </c>
      <c r="AD1150" s="17">
        <v>0.15625796348771201</v>
      </c>
      <c r="AE1150" s="17"/>
      <c r="AF1150" s="17">
        <v>0.170883634922087</v>
      </c>
      <c r="AG1150" s="17">
        <v>0.10279281526299699</v>
      </c>
    </row>
    <row r="1151" spans="2:33" x14ac:dyDescent="0.5">
      <c r="B1151" t="s">
        <v>442</v>
      </c>
      <c r="C1151" s="17">
        <v>0.39936806990141499</v>
      </c>
      <c r="D1151" s="17">
        <v>0.379912724860138</v>
      </c>
      <c r="E1151" s="17">
        <v>0.41918458593488001</v>
      </c>
      <c r="F1151" s="17"/>
      <c r="G1151" s="17">
        <v>0.37137058646008902</v>
      </c>
      <c r="H1151" s="17">
        <v>0.33594514990640501</v>
      </c>
      <c r="I1151" s="17">
        <v>0.419521140530978</v>
      </c>
      <c r="J1151" s="17">
        <v>0.40602151440618001</v>
      </c>
      <c r="K1151" s="17">
        <v>0.42001898152870498</v>
      </c>
      <c r="L1151" s="17">
        <v>0.410362932590289</v>
      </c>
      <c r="M1151" s="17"/>
      <c r="N1151" s="17">
        <v>0.43096632959306802</v>
      </c>
      <c r="O1151" s="17">
        <v>0.399588325739201</v>
      </c>
      <c r="P1151" s="17">
        <v>0.275777900664811</v>
      </c>
      <c r="Q1151" s="17">
        <v>0.507779592871903</v>
      </c>
      <c r="R1151" s="17">
        <v>7.8008431965659999E-2</v>
      </c>
      <c r="S1151" s="17">
        <v>0.45911667996375199</v>
      </c>
      <c r="T1151" s="17">
        <v>0.35817246461487101</v>
      </c>
      <c r="U1151" s="17">
        <v>0.42739928927457199</v>
      </c>
      <c r="V1151" s="17">
        <v>0.52146868449634698</v>
      </c>
      <c r="W1151" s="17">
        <v>0.39598616997744102</v>
      </c>
      <c r="X1151" s="17">
        <v>0.24437698159194199</v>
      </c>
      <c r="Y1151" s="17">
        <v>0.36387634041149503</v>
      </c>
      <c r="Z1151" s="17">
        <v>0.33938842745575798</v>
      </c>
      <c r="AA1151" s="17">
        <v>0.36845916377757498</v>
      </c>
      <c r="AB1151" s="17">
        <v>0.37472904278153202</v>
      </c>
      <c r="AC1151" s="17">
        <v>0.62042973253414402</v>
      </c>
      <c r="AD1151" s="17">
        <v>0.462161458210125</v>
      </c>
      <c r="AE1151" s="17"/>
      <c r="AF1151" s="17">
        <v>0.41637842134568198</v>
      </c>
      <c r="AG1151" s="17">
        <v>0.38815861260700601</v>
      </c>
    </row>
    <row r="1152" spans="2:33" x14ac:dyDescent="0.5">
      <c r="B1152" t="s">
        <v>443</v>
      </c>
      <c r="C1152" s="17">
        <v>0.428665679959567</v>
      </c>
      <c r="D1152" s="17">
        <v>0.42706704667870299</v>
      </c>
      <c r="E1152" s="17">
        <v>0.43024840548960602</v>
      </c>
      <c r="F1152" s="17"/>
      <c r="G1152" s="17">
        <v>0.300051864276908</v>
      </c>
      <c r="H1152" s="17">
        <v>0.33063657169022098</v>
      </c>
      <c r="I1152" s="17">
        <v>0.37014509201927098</v>
      </c>
      <c r="J1152" s="17">
        <v>0.45554698753774497</v>
      </c>
      <c r="K1152" s="17">
        <v>0.473898895425794</v>
      </c>
      <c r="L1152" s="17">
        <v>0.52196231600392795</v>
      </c>
      <c r="M1152" s="17"/>
      <c r="N1152" s="17">
        <v>0.40975497872938399</v>
      </c>
      <c r="O1152" s="17">
        <v>0.42493939293602501</v>
      </c>
      <c r="P1152" s="17">
        <v>0.366649619451696</v>
      </c>
      <c r="Q1152" s="17">
        <v>0.40202103469709</v>
      </c>
      <c r="R1152" s="17">
        <v>0.70978987467263799</v>
      </c>
      <c r="S1152" s="17">
        <v>0.54088332003624795</v>
      </c>
      <c r="T1152" s="17">
        <v>0.56090132556703798</v>
      </c>
      <c r="U1152" s="17">
        <v>0.38129627394819299</v>
      </c>
      <c r="V1152" s="17">
        <v>0.30956212823096402</v>
      </c>
      <c r="W1152" s="17">
        <v>0.30740913384909202</v>
      </c>
      <c r="X1152" s="17">
        <v>0.52506359626143995</v>
      </c>
      <c r="Y1152" s="17">
        <v>0.49472589022924901</v>
      </c>
      <c r="Z1152" s="17">
        <v>0.54044342474868301</v>
      </c>
      <c r="AA1152" s="17">
        <v>0.261118215998978</v>
      </c>
      <c r="AB1152" s="17">
        <v>0.46406929570319799</v>
      </c>
      <c r="AC1152" s="17">
        <v>0.211833956030716</v>
      </c>
      <c r="AD1152" s="17">
        <v>0.28728863540238497</v>
      </c>
      <c r="AE1152" s="17"/>
      <c r="AF1152" s="17">
        <v>0.354181687242902</v>
      </c>
      <c r="AG1152" s="17">
        <v>0.477749035950779</v>
      </c>
    </row>
    <row r="1153" spans="2:33" x14ac:dyDescent="0.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row>
    <row r="1154" spans="2:33" x14ac:dyDescent="0.5">
      <c r="B1154" s="6" t="s">
        <v>462</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row>
    <row r="1155" spans="2:33" x14ac:dyDescent="0.5">
      <c r="B1155" s="24" t="s">
        <v>58</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row>
    <row r="1156" spans="2:33" x14ac:dyDescent="0.5">
      <c r="B1156" t="s">
        <v>458</v>
      </c>
      <c r="C1156" s="17">
        <v>0.33071156595283202</v>
      </c>
      <c r="D1156" s="17">
        <v>0.35682327937753899</v>
      </c>
      <c r="E1156" s="17">
        <v>0.30747170820720698</v>
      </c>
      <c r="F1156" s="17"/>
      <c r="G1156" s="17">
        <v>0.461689575459581</v>
      </c>
      <c r="H1156" s="17">
        <v>0.39967521325074201</v>
      </c>
      <c r="I1156" s="17">
        <v>0.37902899165078102</v>
      </c>
      <c r="J1156" s="17">
        <v>0.31199373928630397</v>
      </c>
      <c r="K1156" s="17">
        <v>0.27825305687560697</v>
      </c>
      <c r="L1156" s="17">
        <v>0.258836740471794</v>
      </c>
      <c r="M1156" s="17"/>
      <c r="N1156" s="17">
        <v>0.44379758078665199</v>
      </c>
      <c r="O1156" s="17">
        <v>0.39437357651857602</v>
      </c>
      <c r="P1156" s="17">
        <v>0.25975078852641797</v>
      </c>
      <c r="Q1156" s="17">
        <v>0.32425188910580099</v>
      </c>
      <c r="R1156" s="17">
        <v>7.8008431965659999E-2</v>
      </c>
      <c r="S1156" s="17">
        <v>0.49663673124822399</v>
      </c>
      <c r="T1156" s="17">
        <v>0.28792645428190999</v>
      </c>
      <c r="U1156" s="17">
        <v>0.37785124453987001</v>
      </c>
      <c r="V1156" s="17">
        <v>0.294621999802745</v>
      </c>
      <c r="W1156" s="17">
        <v>0.37608027722086601</v>
      </c>
      <c r="X1156" s="17">
        <v>0.339945755197539</v>
      </c>
      <c r="Y1156" s="17">
        <v>0.29996798560339999</v>
      </c>
      <c r="Z1156" s="17">
        <v>0.35201026109232603</v>
      </c>
      <c r="AA1156" s="17">
        <v>0.40782506679126601</v>
      </c>
      <c r="AB1156" s="17">
        <v>0.287420533381752</v>
      </c>
      <c r="AC1156" s="17">
        <v>0.29471375617484602</v>
      </c>
      <c r="AD1156" s="17">
        <v>0.32476307393978099</v>
      </c>
      <c r="AE1156" s="17"/>
      <c r="AF1156" s="17">
        <v>0.39081746085026298</v>
      </c>
      <c r="AG1156" s="17">
        <v>0.29110306849159201</v>
      </c>
    </row>
    <row r="1157" spans="2:33" x14ac:dyDescent="0.5">
      <c r="B1157" t="s">
        <v>459</v>
      </c>
      <c r="C1157" s="17">
        <v>0.39513714443671999</v>
      </c>
      <c r="D1157" s="17">
        <v>0.403726587651003</v>
      </c>
      <c r="E1157" s="17">
        <v>0.38472859570436202</v>
      </c>
      <c r="F1157" s="17"/>
      <c r="G1157" s="17">
        <v>0.40343066037753</v>
      </c>
      <c r="H1157" s="17">
        <v>0.41872817424097702</v>
      </c>
      <c r="I1157" s="17">
        <v>0.41965487643660698</v>
      </c>
      <c r="J1157" s="17">
        <v>0.39245388798667602</v>
      </c>
      <c r="K1157" s="17">
        <v>0.39604181682783801</v>
      </c>
      <c r="L1157" s="17">
        <v>0.36195093144719198</v>
      </c>
      <c r="M1157" s="17"/>
      <c r="N1157" s="17">
        <v>0.286772504955355</v>
      </c>
      <c r="O1157" s="17">
        <v>0.42113990216325897</v>
      </c>
      <c r="P1157" s="17">
        <v>0.31154842472759903</v>
      </c>
      <c r="Q1157" s="17">
        <v>0.477667048323895</v>
      </c>
      <c r="R1157" s="17">
        <v>0.55870407832620606</v>
      </c>
      <c r="S1157" s="17">
        <v>0.50336326875177595</v>
      </c>
      <c r="T1157" s="17">
        <v>0.30624620358351301</v>
      </c>
      <c r="U1157" s="17">
        <v>0.38902339101946798</v>
      </c>
      <c r="V1157" s="17">
        <v>0.34695014367990301</v>
      </c>
      <c r="W1157" s="17">
        <v>0.413744601455796</v>
      </c>
      <c r="X1157" s="17">
        <v>0.483864274321049</v>
      </c>
      <c r="Y1157" s="17">
        <v>0.38205614622138401</v>
      </c>
      <c r="Z1157" s="17">
        <v>0.39616855006749802</v>
      </c>
      <c r="AA1157" s="17">
        <v>0.51592733390254097</v>
      </c>
      <c r="AB1157" s="17">
        <v>0.40784769809584698</v>
      </c>
      <c r="AC1157" s="17">
        <v>0.412239223018874</v>
      </c>
      <c r="AD1157" s="17">
        <v>0.37842633170496298</v>
      </c>
      <c r="AE1157" s="17"/>
      <c r="AF1157" s="17">
        <v>0.422480646339227</v>
      </c>
      <c r="AG1157" s="17">
        <v>0.37711836229338802</v>
      </c>
    </row>
    <row r="1158" spans="2:33" x14ac:dyDescent="0.5">
      <c r="B1158" t="s">
        <v>460</v>
      </c>
      <c r="C1158" s="17">
        <v>0.20504884299137099</v>
      </c>
      <c r="D1158" s="17">
        <v>0.20251882715477801</v>
      </c>
      <c r="E1158" s="17">
        <v>0.208218801761652</v>
      </c>
      <c r="F1158" s="17"/>
      <c r="G1158" s="17">
        <v>8.8195052207778707E-2</v>
      </c>
      <c r="H1158" s="17">
        <v>0.148282887946216</v>
      </c>
      <c r="I1158" s="17">
        <v>0.140619683715211</v>
      </c>
      <c r="J1158" s="17">
        <v>0.22575576436101599</v>
      </c>
      <c r="K1158" s="17">
        <v>0.27714341502145101</v>
      </c>
      <c r="L1158" s="17">
        <v>0.26207136743595799</v>
      </c>
      <c r="M1158" s="17"/>
      <c r="N1158" s="17">
        <v>0.21220313956551601</v>
      </c>
      <c r="O1158" s="17">
        <v>9.9473628790906501E-2</v>
      </c>
      <c r="P1158" s="17">
        <v>0.428700786745983</v>
      </c>
      <c r="Q1158" s="17">
        <v>0.161478824259319</v>
      </c>
      <c r="R1158" s="17">
        <v>0.18239169810738201</v>
      </c>
      <c r="S1158" s="17">
        <v>0</v>
      </c>
      <c r="T1158" s="17">
        <v>0.32251601064017899</v>
      </c>
      <c r="U1158" s="17">
        <v>0.18366344918466501</v>
      </c>
      <c r="V1158" s="17">
        <v>0.29215553624558699</v>
      </c>
      <c r="W1158" s="17">
        <v>0.119674608224311</v>
      </c>
      <c r="X1158" s="17">
        <v>0.176189970481411</v>
      </c>
      <c r="Y1158" s="17">
        <v>0.23018473148964599</v>
      </c>
      <c r="Z1158" s="17">
        <v>0.14624842086252501</v>
      </c>
      <c r="AA1158" s="17">
        <v>7.6247599306193098E-2</v>
      </c>
      <c r="AB1158" s="17">
        <v>0.24933891172637401</v>
      </c>
      <c r="AC1158" s="17">
        <v>0.17665353807690801</v>
      </c>
      <c r="AD1158" s="17">
        <v>0.212329196166267</v>
      </c>
      <c r="AE1158" s="17"/>
      <c r="AF1158" s="17">
        <v>0.149892489337246</v>
      </c>
      <c r="AG1158" s="17">
        <v>0.24139569877662601</v>
      </c>
    </row>
    <row r="1159" spans="2:33" x14ac:dyDescent="0.5">
      <c r="B1159" t="s">
        <v>443</v>
      </c>
      <c r="C1159" s="17">
        <v>6.9102446619076996E-2</v>
      </c>
      <c r="D1159" s="17">
        <v>3.6931305816679298E-2</v>
      </c>
      <c r="E1159" s="17">
        <v>9.9580894326778899E-2</v>
      </c>
      <c r="F1159" s="17"/>
      <c r="G1159" s="17">
        <v>4.6684711955110897E-2</v>
      </c>
      <c r="H1159" s="17">
        <v>3.3313724562065897E-2</v>
      </c>
      <c r="I1159" s="17">
        <v>6.0696448197400901E-2</v>
      </c>
      <c r="J1159" s="17">
        <v>6.9796608366004501E-2</v>
      </c>
      <c r="K1159" s="17">
        <v>4.8561711275103697E-2</v>
      </c>
      <c r="L1159" s="17">
        <v>0.117140960645056</v>
      </c>
      <c r="M1159" s="17"/>
      <c r="N1159" s="17">
        <v>5.72267746924775E-2</v>
      </c>
      <c r="O1159" s="17">
        <v>8.5012892527258105E-2</v>
      </c>
      <c r="P1159" s="17">
        <v>0</v>
      </c>
      <c r="Q1159" s="17">
        <v>3.6602238310983901E-2</v>
      </c>
      <c r="R1159" s="17">
        <v>0.180895791600752</v>
      </c>
      <c r="S1159" s="17">
        <v>0</v>
      </c>
      <c r="T1159" s="17">
        <v>8.33113314943984E-2</v>
      </c>
      <c r="U1159" s="17">
        <v>4.94619152559976E-2</v>
      </c>
      <c r="V1159" s="17">
        <v>6.6272320271765606E-2</v>
      </c>
      <c r="W1159" s="17">
        <v>9.0500513099027305E-2</v>
      </c>
      <c r="X1159" s="17">
        <v>0</v>
      </c>
      <c r="Y1159" s="17">
        <v>8.7791136685569898E-2</v>
      </c>
      <c r="Z1159" s="17">
        <v>0.105572767977651</v>
      </c>
      <c r="AA1159" s="17">
        <v>0</v>
      </c>
      <c r="AB1159" s="17">
        <v>5.53928567960272E-2</v>
      </c>
      <c r="AC1159" s="17">
        <v>0.116393482729372</v>
      </c>
      <c r="AD1159" s="17">
        <v>8.4481398188988296E-2</v>
      </c>
      <c r="AE1159" s="17"/>
      <c r="AF1159" s="17">
        <v>3.6809403473263003E-2</v>
      </c>
      <c r="AG1159" s="17">
        <v>9.0382870438394297E-2</v>
      </c>
    </row>
    <row r="1160" spans="2:33" x14ac:dyDescent="0.5">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row>
    <row r="1161" spans="2:33" x14ac:dyDescent="0.5">
      <c r="B1161" s="6" t="s">
        <v>463</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row>
    <row r="1162" spans="2:33" x14ac:dyDescent="0.5">
      <c r="B1162" s="24" t="s">
        <v>58</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row>
    <row r="1163" spans="2:33" x14ac:dyDescent="0.5">
      <c r="B1163" t="s">
        <v>458</v>
      </c>
      <c r="C1163" s="17">
        <v>8.9612436786019101E-2</v>
      </c>
      <c r="D1163" s="17">
        <v>0.11042419341033501</v>
      </c>
      <c r="E1163" s="17">
        <v>7.0415868315978097E-2</v>
      </c>
      <c r="F1163" s="17"/>
      <c r="G1163" s="17">
        <v>0.102070838509289</v>
      </c>
      <c r="H1163" s="17">
        <v>0.158660937601387</v>
      </c>
      <c r="I1163" s="17">
        <v>0.143090014333805</v>
      </c>
      <c r="J1163" s="17">
        <v>6.6530416571139395E-2</v>
      </c>
      <c r="K1163" s="17">
        <v>7.7341036812138497E-2</v>
      </c>
      <c r="L1163" s="17">
        <v>3.3153463101758297E-2</v>
      </c>
      <c r="M1163" s="17"/>
      <c r="N1163" s="17">
        <v>0.116067457105806</v>
      </c>
      <c r="O1163" s="17">
        <v>0.10362086001420601</v>
      </c>
      <c r="P1163" s="17">
        <v>0</v>
      </c>
      <c r="Q1163" s="17">
        <v>3.2383355408988901E-2</v>
      </c>
      <c r="R1163" s="17">
        <v>0</v>
      </c>
      <c r="S1163" s="17">
        <v>0</v>
      </c>
      <c r="T1163" s="17">
        <v>0.120384233782815</v>
      </c>
      <c r="U1163" s="17">
        <v>0.14412430465825701</v>
      </c>
      <c r="V1163" s="17">
        <v>0.118281650616112</v>
      </c>
      <c r="W1163" s="17">
        <v>0.12919794204549301</v>
      </c>
      <c r="X1163" s="17">
        <v>8.7593525990639798E-2</v>
      </c>
      <c r="Y1163" s="17">
        <v>8.1040007277366294E-2</v>
      </c>
      <c r="Z1163" s="17">
        <v>8.82916180990483E-2</v>
      </c>
      <c r="AA1163" s="17">
        <v>4.6740709762330697E-2</v>
      </c>
      <c r="AB1163" s="17">
        <v>7.6961921413321394E-2</v>
      </c>
      <c r="AC1163" s="17">
        <v>7.9909799440546395E-2</v>
      </c>
      <c r="AD1163" s="17">
        <v>1.34682742649299E-2</v>
      </c>
      <c r="AE1163" s="17"/>
      <c r="AF1163" s="17">
        <v>0.104449757090183</v>
      </c>
      <c r="AG1163" s="17">
        <v>7.9834960473555594E-2</v>
      </c>
    </row>
    <row r="1164" spans="2:33" x14ac:dyDescent="0.5">
      <c r="B1164" t="s">
        <v>459</v>
      </c>
      <c r="C1164" s="17">
        <v>0.30726062756129102</v>
      </c>
      <c r="D1164" s="17">
        <v>0.33573590541077902</v>
      </c>
      <c r="E1164" s="17">
        <v>0.27941625833119599</v>
      </c>
      <c r="F1164" s="17"/>
      <c r="G1164" s="17">
        <v>0.464827526125769</v>
      </c>
      <c r="H1164" s="17">
        <v>0.36356834106389302</v>
      </c>
      <c r="I1164" s="17">
        <v>0.359063569086429</v>
      </c>
      <c r="J1164" s="17">
        <v>0.267880764887867</v>
      </c>
      <c r="K1164" s="17">
        <v>0.25953444664978798</v>
      </c>
      <c r="L1164" s="17">
        <v>0.24366268010995801</v>
      </c>
      <c r="M1164" s="17"/>
      <c r="N1164" s="17">
        <v>0.291530442822239</v>
      </c>
      <c r="O1164" s="17">
        <v>0.301579354877478</v>
      </c>
      <c r="P1164" s="17">
        <v>0.32245411860463602</v>
      </c>
      <c r="Q1164" s="17">
        <v>0.273765738162697</v>
      </c>
      <c r="R1164" s="17">
        <v>0.158312741169854</v>
      </c>
      <c r="S1164" s="17">
        <v>0</v>
      </c>
      <c r="T1164" s="17">
        <v>0.30386489934529698</v>
      </c>
      <c r="U1164" s="17">
        <v>0.27152070887795599</v>
      </c>
      <c r="V1164" s="17">
        <v>0.30497847990675397</v>
      </c>
      <c r="W1164" s="17">
        <v>0.44009034117268703</v>
      </c>
      <c r="X1164" s="17">
        <v>0.25439063026171999</v>
      </c>
      <c r="Y1164" s="17">
        <v>0.23319218745263501</v>
      </c>
      <c r="Z1164" s="17">
        <v>0.35323907045804698</v>
      </c>
      <c r="AA1164" s="17">
        <v>0.48983169571267099</v>
      </c>
      <c r="AB1164" s="17">
        <v>0.31379554924856401</v>
      </c>
      <c r="AC1164" s="17">
        <v>0.47903017527229402</v>
      </c>
      <c r="AD1164" s="17">
        <v>0.38141583953220998</v>
      </c>
      <c r="AE1164" s="17"/>
      <c r="AF1164" s="17">
        <v>0.34508986623918703</v>
      </c>
      <c r="AG1164" s="17">
        <v>0.28233196945394601</v>
      </c>
    </row>
    <row r="1165" spans="2:33" x14ac:dyDescent="0.5">
      <c r="B1165" t="s">
        <v>460</v>
      </c>
      <c r="C1165" s="17">
        <v>0.41506090981797</v>
      </c>
      <c r="D1165" s="17">
        <v>0.41934638921293899</v>
      </c>
      <c r="E1165" s="17">
        <v>0.411065376078321</v>
      </c>
      <c r="F1165" s="17"/>
      <c r="G1165" s="17">
        <v>0.33370529754913703</v>
      </c>
      <c r="H1165" s="17">
        <v>0.36820539830441201</v>
      </c>
      <c r="I1165" s="17">
        <v>0.35055592384615503</v>
      </c>
      <c r="J1165" s="17">
        <v>0.46828574755035401</v>
      </c>
      <c r="K1165" s="17">
        <v>0.47678397463327798</v>
      </c>
      <c r="L1165" s="17">
        <v>0.43432830692161301</v>
      </c>
      <c r="M1165" s="17"/>
      <c r="N1165" s="17">
        <v>0.418396858039565</v>
      </c>
      <c r="O1165" s="17">
        <v>0.30547937220643001</v>
      </c>
      <c r="P1165" s="17">
        <v>0.24710743593346399</v>
      </c>
      <c r="Q1165" s="17">
        <v>0.53341974843180295</v>
      </c>
      <c r="R1165" s="17">
        <v>0.60565405544471695</v>
      </c>
      <c r="S1165" s="17">
        <v>0.85920741973655601</v>
      </c>
      <c r="T1165" s="17">
        <v>0.26547710381283102</v>
      </c>
      <c r="U1165" s="17">
        <v>0.43998699011501702</v>
      </c>
      <c r="V1165" s="17">
        <v>0.36453700785713999</v>
      </c>
      <c r="W1165" s="17">
        <v>0.26988920807171801</v>
      </c>
      <c r="X1165" s="17">
        <v>0.38133366073837999</v>
      </c>
      <c r="Y1165" s="17">
        <v>0.50834358290551895</v>
      </c>
      <c r="Z1165" s="17">
        <v>0.33476596405757097</v>
      </c>
      <c r="AA1165" s="17">
        <v>0.311494574052671</v>
      </c>
      <c r="AB1165" s="17">
        <v>0.43115017059420202</v>
      </c>
      <c r="AC1165" s="17">
        <v>0.29349939015063298</v>
      </c>
      <c r="AD1165" s="17">
        <v>0.42627724629622998</v>
      </c>
      <c r="AE1165" s="17"/>
      <c r="AF1165" s="17">
        <v>0.43115923023039099</v>
      </c>
      <c r="AG1165" s="17">
        <v>0.40445246144075803</v>
      </c>
    </row>
    <row r="1166" spans="2:33" x14ac:dyDescent="0.5">
      <c r="B1166" t="s">
        <v>443</v>
      </c>
      <c r="C1166" s="17">
        <v>0.18806602583471899</v>
      </c>
      <c r="D1166" s="17">
        <v>0.134493511965947</v>
      </c>
      <c r="E1166" s="17">
        <v>0.239102497274505</v>
      </c>
      <c r="F1166" s="17"/>
      <c r="G1166" s="17">
        <v>9.93963378158053E-2</v>
      </c>
      <c r="H1166" s="17">
        <v>0.109565323030309</v>
      </c>
      <c r="I1166" s="17">
        <v>0.147290492733611</v>
      </c>
      <c r="J1166" s="17">
        <v>0.19730307099064001</v>
      </c>
      <c r="K1166" s="17">
        <v>0.18634054190479599</v>
      </c>
      <c r="L1166" s="17">
        <v>0.28885554986667</v>
      </c>
      <c r="M1166" s="17"/>
      <c r="N1166" s="17">
        <v>0.17400524203239101</v>
      </c>
      <c r="O1166" s="17">
        <v>0.28932041290188598</v>
      </c>
      <c r="P1166" s="17">
        <v>0.43043844546190002</v>
      </c>
      <c r="Q1166" s="17">
        <v>0.160431157996512</v>
      </c>
      <c r="R1166" s="17">
        <v>0.23603320338542899</v>
      </c>
      <c r="S1166" s="17">
        <v>0.14079258026344399</v>
      </c>
      <c r="T1166" s="17">
        <v>0.31027376305905702</v>
      </c>
      <c r="U1166" s="17">
        <v>0.14436799634877001</v>
      </c>
      <c r="V1166" s="17">
        <v>0.21220286161999399</v>
      </c>
      <c r="W1166" s="17">
        <v>0.16082250871010301</v>
      </c>
      <c r="X1166" s="17">
        <v>0.27668218300926001</v>
      </c>
      <c r="Y1166" s="17">
        <v>0.177424222364479</v>
      </c>
      <c r="Z1166" s="17">
        <v>0.22370334738533401</v>
      </c>
      <c r="AA1166" s="17">
        <v>0.15193302047232701</v>
      </c>
      <c r="AB1166" s="17">
        <v>0.17809235874391299</v>
      </c>
      <c r="AC1166" s="17">
        <v>0.14756063513652601</v>
      </c>
      <c r="AD1166" s="17">
        <v>0.17883863990662999</v>
      </c>
      <c r="AE1166" s="17"/>
      <c r="AF1166" s="17">
        <v>0.11930114644023899</v>
      </c>
      <c r="AG1166" s="17">
        <v>0.23338060863174001</v>
      </c>
    </row>
    <row r="1167" spans="2:33" x14ac:dyDescent="0.5">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row>
    <row r="1168" spans="2:33" x14ac:dyDescent="0.5">
      <c r="B1168" s="6" t="s">
        <v>464</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row>
    <row r="1169" spans="2:33" x14ac:dyDescent="0.5">
      <c r="B1169" s="24" t="s">
        <v>58</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row>
    <row r="1170" spans="2:33" x14ac:dyDescent="0.5">
      <c r="B1170" t="s">
        <v>458</v>
      </c>
      <c r="C1170" s="17">
        <v>0.10833613971266901</v>
      </c>
      <c r="D1170" s="17">
        <v>0.13235351026532499</v>
      </c>
      <c r="E1170" s="17">
        <v>8.6201800193544606E-2</v>
      </c>
      <c r="F1170" s="17"/>
      <c r="G1170" s="17">
        <v>0.21769966203174701</v>
      </c>
      <c r="H1170" s="17">
        <v>0.158045185956429</v>
      </c>
      <c r="I1170" s="17">
        <v>0.15561801218553301</v>
      </c>
      <c r="J1170" s="17">
        <v>7.6573858337880205E-2</v>
      </c>
      <c r="K1170" s="17">
        <v>9.1797229736846606E-2</v>
      </c>
      <c r="L1170" s="17">
        <v>4.1953832039467599E-2</v>
      </c>
      <c r="M1170" s="17"/>
      <c r="N1170" s="17">
        <v>0.16307800459090299</v>
      </c>
      <c r="O1170" s="17">
        <v>0.10362086001420601</v>
      </c>
      <c r="P1170" s="17">
        <v>0.18314009686565599</v>
      </c>
      <c r="Q1170" s="17">
        <v>3.2383355408988901E-2</v>
      </c>
      <c r="R1170" s="17">
        <v>0</v>
      </c>
      <c r="S1170" s="17">
        <v>0</v>
      </c>
      <c r="T1170" s="17">
        <v>9.9141059493728395E-2</v>
      </c>
      <c r="U1170" s="17">
        <v>0.164595633583725</v>
      </c>
      <c r="V1170" s="17">
        <v>0.12699609412339</v>
      </c>
      <c r="W1170" s="17">
        <v>0.11216299261394801</v>
      </c>
      <c r="X1170" s="17">
        <v>0.127766572508689</v>
      </c>
      <c r="Y1170" s="17">
        <v>9.7262478404001707E-2</v>
      </c>
      <c r="Z1170" s="17">
        <v>0.10621695412481</v>
      </c>
      <c r="AA1170" s="17">
        <v>4.6740709762330697E-2</v>
      </c>
      <c r="AB1170" s="17">
        <v>9.0659964334380103E-2</v>
      </c>
      <c r="AC1170" s="17">
        <v>4.6028687863616101E-2</v>
      </c>
      <c r="AD1170" s="17">
        <v>0.13807122983374301</v>
      </c>
      <c r="AE1170" s="17"/>
      <c r="AF1170" s="17">
        <v>0.13036187259863899</v>
      </c>
      <c r="AG1170" s="17">
        <v>9.3821653461617693E-2</v>
      </c>
    </row>
    <row r="1171" spans="2:33" x14ac:dyDescent="0.5">
      <c r="B1171" t="s">
        <v>459</v>
      </c>
      <c r="C1171" s="17">
        <v>0.31670060520256099</v>
      </c>
      <c r="D1171" s="17">
        <v>0.35126345982004398</v>
      </c>
      <c r="E1171" s="17">
        <v>0.283176157406197</v>
      </c>
      <c r="F1171" s="17"/>
      <c r="G1171" s="17">
        <v>0.43284120248909103</v>
      </c>
      <c r="H1171" s="17">
        <v>0.43065046148755198</v>
      </c>
      <c r="I1171" s="17">
        <v>0.39959154870612201</v>
      </c>
      <c r="J1171" s="17">
        <v>0.29465238404102401</v>
      </c>
      <c r="K1171" s="17">
        <v>0.24634957318469</v>
      </c>
      <c r="L1171" s="17">
        <v>0.213888431270116</v>
      </c>
      <c r="M1171" s="17"/>
      <c r="N1171" s="17">
        <v>0.249152289940585</v>
      </c>
      <c r="O1171" s="17">
        <v>0.40702421648985798</v>
      </c>
      <c r="P1171" s="17">
        <v>0.26386494032915597</v>
      </c>
      <c r="Q1171" s="17">
        <v>0.305731173273941</v>
      </c>
      <c r="R1171" s="17">
        <v>0.158312741169854</v>
      </c>
      <c r="S1171" s="17">
        <v>0.123409277393771</v>
      </c>
      <c r="T1171" s="17">
        <v>0.249735288372847</v>
      </c>
      <c r="U1171" s="17">
        <v>0.306879679606476</v>
      </c>
      <c r="V1171" s="17">
        <v>0.31259617957566299</v>
      </c>
      <c r="W1171" s="17">
        <v>0.54081799451636003</v>
      </c>
      <c r="X1171" s="17">
        <v>0.27841596320480899</v>
      </c>
      <c r="Y1171" s="17">
        <v>0.27699320284808898</v>
      </c>
      <c r="Z1171" s="17">
        <v>0.36922420181458998</v>
      </c>
      <c r="AA1171" s="17">
        <v>0.42840400485246899</v>
      </c>
      <c r="AB1171" s="17">
        <v>0.31997302844947401</v>
      </c>
      <c r="AC1171" s="17">
        <v>0.45041157386036501</v>
      </c>
      <c r="AD1171" s="17">
        <v>0.18747521009937701</v>
      </c>
      <c r="AE1171" s="17"/>
      <c r="AF1171" s="17">
        <v>0.38789588035456002</v>
      </c>
      <c r="AG1171" s="17">
        <v>0.26978444365264498</v>
      </c>
    </row>
    <row r="1172" spans="2:33" x14ac:dyDescent="0.5">
      <c r="B1172" t="s">
        <v>460</v>
      </c>
      <c r="C1172" s="17">
        <v>0.40408015346024501</v>
      </c>
      <c r="D1172" s="17">
        <v>0.400196663760857</v>
      </c>
      <c r="E1172" s="17">
        <v>0.407713296330875</v>
      </c>
      <c r="F1172" s="17"/>
      <c r="G1172" s="17">
        <v>0.25223784134719401</v>
      </c>
      <c r="H1172" s="17">
        <v>0.318978405453748</v>
      </c>
      <c r="I1172" s="17">
        <v>0.32110249349228898</v>
      </c>
      <c r="J1172" s="17">
        <v>0.43134506646795601</v>
      </c>
      <c r="K1172" s="17">
        <v>0.48002955645320999</v>
      </c>
      <c r="L1172" s="17">
        <v>0.49578876840423097</v>
      </c>
      <c r="M1172" s="17"/>
      <c r="N1172" s="17">
        <v>0.48985327262092998</v>
      </c>
      <c r="O1172" s="17">
        <v>0.30029085000843803</v>
      </c>
      <c r="P1172" s="17">
        <v>0.122556517343288</v>
      </c>
      <c r="Q1172" s="17">
        <v>0.479467182008395</v>
      </c>
      <c r="R1172" s="17">
        <v>0.60565405544471695</v>
      </c>
      <c r="S1172" s="17">
        <v>0.73579814234278396</v>
      </c>
      <c r="T1172" s="17">
        <v>0.34084988907436797</v>
      </c>
      <c r="U1172" s="17">
        <v>0.397298906819681</v>
      </c>
      <c r="V1172" s="17">
        <v>0.41260213133351697</v>
      </c>
      <c r="W1172" s="17">
        <v>0.202940380349486</v>
      </c>
      <c r="X1172" s="17">
        <v>0.45909022521314802</v>
      </c>
      <c r="Y1172" s="17">
        <v>0.43701197336707398</v>
      </c>
      <c r="Z1172" s="17">
        <v>0.336042616388115</v>
      </c>
      <c r="AA1172" s="17">
        <v>0.34177322401426302</v>
      </c>
      <c r="AB1172" s="17">
        <v>0.41670302234676698</v>
      </c>
      <c r="AC1172" s="17">
        <v>0.44690037868857901</v>
      </c>
      <c r="AD1172" s="17">
        <v>0.44480766751424899</v>
      </c>
      <c r="AE1172" s="17"/>
      <c r="AF1172" s="17">
        <v>0.37282128802851799</v>
      </c>
      <c r="AG1172" s="17">
        <v>0.42467907631475998</v>
      </c>
    </row>
    <row r="1173" spans="2:33" x14ac:dyDescent="0.5">
      <c r="B1173" t="s">
        <v>443</v>
      </c>
      <c r="C1173" s="17">
        <v>0.170883101624525</v>
      </c>
      <c r="D1173" s="17">
        <v>0.11618636615377401</v>
      </c>
      <c r="E1173" s="17">
        <v>0.22290874606938299</v>
      </c>
      <c r="F1173" s="17"/>
      <c r="G1173" s="17">
        <v>9.7221294131967603E-2</v>
      </c>
      <c r="H1173" s="17">
        <v>9.23259471022711E-2</v>
      </c>
      <c r="I1173" s="17">
        <v>0.12368794561605501</v>
      </c>
      <c r="J1173" s="17">
        <v>0.19742869115313899</v>
      </c>
      <c r="K1173" s="17">
        <v>0.181823640625253</v>
      </c>
      <c r="L1173" s="17">
        <v>0.24836896828618499</v>
      </c>
      <c r="M1173" s="17"/>
      <c r="N1173" s="17">
        <v>9.79164328475816E-2</v>
      </c>
      <c r="O1173" s="17">
        <v>0.18906407348749801</v>
      </c>
      <c r="P1173" s="17">
        <v>0.43043844546190002</v>
      </c>
      <c r="Q1173" s="17">
        <v>0.18241828930867501</v>
      </c>
      <c r="R1173" s="17">
        <v>0.23603320338542899</v>
      </c>
      <c r="S1173" s="17">
        <v>0.14079258026344399</v>
      </c>
      <c r="T1173" s="17">
        <v>0.31027376305905702</v>
      </c>
      <c r="U1173" s="17">
        <v>0.131225779990118</v>
      </c>
      <c r="V1173" s="17">
        <v>0.14780559496743001</v>
      </c>
      <c r="W1173" s="17">
        <v>0.144078632520207</v>
      </c>
      <c r="X1173" s="17">
        <v>0.13472723907335399</v>
      </c>
      <c r="Y1173" s="17">
        <v>0.188732345380835</v>
      </c>
      <c r="Z1173" s="17">
        <v>0.18851622767248499</v>
      </c>
      <c r="AA1173" s="17">
        <v>0.18308206137093799</v>
      </c>
      <c r="AB1173" s="17">
        <v>0.17266398486937901</v>
      </c>
      <c r="AC1173" s="17">
        <v>5.6659359587439902E-2</v>
      </c>
      <c r="AD1173" s="17">
        <v>0.22964589255263201</v>
      </c>
      <c r="AE1173" s="17"/>
      <c r="AF1173" s="17">
        <v>0.108920959018283</v>
      </c>
      <c r="AG1173" s="17">
        <v>0.21171482657097701</v>
      </c>
    </row>
    <row r="1174" spans="2:33" x14ac:dyDescent="0.5">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row>
    <row r="1175" spans="2:33" x14ac:dyDescent="0.5">
      <c r="B1175" s="6" t="s">
        <v>465</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row>
    <row r="1176" spans="2:33" x14ac:dyDescent="0.5">
      <c r="B1176" s="24" t="s">
        <v>58</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c r="AG1176" s="17"/>
    </row>
    <row r="1177" spans="2:33" x14ac:dyDescent="0.5">
      <c r="B1177" t="s">
        <v>458</v>
      </c>
      <c r="C1177" s="17">
        <v>6.9420868479068296E-2</v>
      </c>
      <c r="D1177" s="17">
        <v>8.0308851905787695E-2</v>
      </c>
      <c r="E1177" s="17">
        <v>5.9465182456111397E-2</v>
      </c>
      <c r="F1177" s="17"/>
      <c r="G1177" s="17">
        <v>0.10816491717648299</v>
      </c>
      <c r="H1177" s="17">
        <v>0.161379962768401</v>
      </c>
      <c r="I1177" s="17">
        <v>0.111462046155812</v>
      </c>
      <c r="J1177" s="17">
        <v>2.1153662943495102E-2</v>
      </c>
      <c r="K1177" s="17">
        <v>3.2055272211523003E-2</v>
      </c>
      <c r="L1177" s="17">
        <v>3.6761927203923198E-2</v>
      </c>
      <c r="M1177" s="17"/>
      <c r="N1177" s="17">
        <v>7.3273573783429996E-2</v>
      </c>
      <c r="O1177" s="17">
        <v>3.4959755304921E-2</v>
      </c>
      <c r="P1177" s="17">
        <v>0</v>
      </c>
      <c r="Q1177" s="17">
        <v>3.7857909717441199E-2</v>
      </c>
      <c r="R1177" s="17">
        <v>0</v>
      </c>
      <c r="S1177" s="17">
        <v>0.26420185765721599</v>
      </c>
      <c r="T1177" s="17">
        <v>5.9377172472512001E-2</v>
      </c>
      <c r="U1177" s="17">
        <v>0.13406017775912099</v>
      </c>
      <c r="V1177" s="17">
        <v>7.23060768159694E-2</v>
      </c>
      <c r="W1177" s="17">
        <v>3.6922393677847498E-2</v>
      </c>
      <c r="X1177" s="17">
        <v>4.3796762995319899E-2</v>
      </c>
      <c r="Y1177" s="17">
        <v>4.4991912455325002E-2</v>
      </c>
      <c r="Z1177" s="17">
        <v>7.4817340282187006E-2</v>
      </c>
      <c r="AA1177" s="17">
        <v>6.7825486920674902E-2</v>
      </c>
      <c r="AB1177" s="17">
        <v>5.9891132312688701E-2</v>
      </c>
      <c r="AC1177" s="17">
        <v>4.6028687863616101E-2</v>
      </c>
      <c r="AD1177" s="17">
        <v>9.6032188975221797E-2</v>
      </c>
      <c r="AE1177" s="17"/>
      <c r="AF1177" s="17">
        <v>0.103542705181829</v>
      </c>
      <c r="AG1177" s="17">
        <v>4.69353088726365E-2</v>
      </c>
    </row>
    <row r="1178" spans="2:33" x14ac:dyDescent="0.5">
      <c r="B1178" t="s">
        <v>459</v>
      </c>
      <c r="C1178" s="17">
        <v>0.22017998137751099</v>
      </c>
      <c r="D1178" s="17">
        <v>0.26896771996902502</v>
      </c>
      <c r="E1178" s="17">
        <v>0.17292362432757</v>
      </c>
      <c r="F1178" s="17"/>
      <c r="G1178" s="17">
        <v>0.33590026068810402</v>
      </c>
      <c r="H1178" s="17">
        <v>0.34807671356353898</v>
      </c>
      <c r="I1178" s="17">
        <v>0.22424059671535199</v>
      </c>
      <c r="J1178" s="17">
        <v>0.22127473830942901</v>
      </c>
      <c r="K1178" s="17">
        <v>0.23022197018729099</v>
      </c>
      <c r="L1178" s="17">
        <v>9.5518561506904298E-2</v>
      </c>
      <c r="M1178" s="17"/>
      <c r="N1178" s="17">
        <v>0.20970913229308699</v>
      </c>
      <c r="O1178" s="17">
        <v>0.269089547191671</v>
      </c>
      <c r="P1178" s="17">
        <v>0.25321734347262898</v>
      </c>
      <c r="Q1178" s="17">
        <v>0.176804035455457</v>
      </c>
      <c r="R1178" s="17">
        <v>0.30282020995782399</v>
      </c>
      <c r="S1178" s="17">
        <v>0</v>
      </c>
      <c r="T1178" s="17">
        <v>0.31569322159511298</v>
      </c>
      <c r="U1178" s="17">
        <v>0.228696304731727</v>
      </c>
      <c r="V1178" s="17">
        <v>0.28782436855469201</v>
      </c>
      <c r="W1178" s="17">
        <v>0.35618258246527101</v>
      </c>
      <c r="X1178" s="17">
        <v>0.23358661502165901</v>
      </c>
      <c r="Y1178" s="17">
        <v>0.18554132395641801</v>
      </c>
      <c r="Z1178" s="17">
        <v>0.235270141530147</v>
      </c>
      <c r="AA1178" s="17">
        <v>0.25481297578277401</v>
      </c>
      <c r="AB1178" s="17">
        <v>0.17409740996477099</v>
      </c>
      <c r="AC1178" s="17">
        <v>0.30592570227833099</v>
      </c>
      <c r="AD1178" s="17">
        <v>0.15797092710399799</v>
      </c>
      <c r="AE1178" s="17"/>
      <c r="AF1178" s="17">
        <v>0.281754702706079</v>
      </c>
      <c r="AG1178" s="17">
        <v>0.17960355875572001</v>
      </c>
    </row>
    <row r="1179" spans="2:33" x14ac:dyDescent="0.5">
      <c r="B1179" t="s">
        <v>460</v>
      </c>
      <c r="C1179" s="17">
        <v>0.300462199605112</v>
      </c>
      <c r="D1179" s="17">
        <v>0.30741495027103999</v>
      </c>
      <c r="E1179" s="17">
        <v>0.29351810749095197</v>
      </c>
      <c r="F1179" s="17"/>
      <c r="G1179" s="17">
        <v>0.25164623225202198</v>
      </c>
      <c r="H1179" s="17">
        <v>0.27279955599178402</v>
      </c>
      <c r="I1179" s="17">
        <v>0.289150713011111</v>
      </c>
      <c r="J1179" s="17">
        <v>0.34662942744969599</v>
      </c>
      <c r="K1179" s="17">
        <v>0.240340388859202</v>
      </c>
      <c r="L1179" s="17">
        <v>0.34593050353556898</v>
      </c>
      <c r="M1179" s="17"/>
      <c r="N1179" s="17">
        <v>0.27926338293411002</v>
      </c>
      <c r="O1179" s="17">
        <v>0.16040620786417101</v>
      </c>
      <c r="P1179" s="17">
        <v>0.26840398413605598</v>
      </c>
      <c r="Q1179" s="17">
        <v>0.27323700204680701</v>
      </c>
      <c r="R1179" s="17">
        <v>0.38778125252589002</v>
      </c>
      <c r="S1179" s="17">
        <v>0.16765586618179501</v>
      </c>
      <c r="T1179" s="17">
        <v>0.18627856394849199</v>
      </c>
      <c r="U1179" s="17">
        <v>0.35452436516809399</v>
      </c>
      <c r="V1179" s="17">
        <v>0.27687474288672598</v>
      </c>
      <c r="W1179" s="17">
        <v>0.22133090153989499</v>
      </c>
      <c r="X1179" s="17">
        <v>0.264352462695016</v>
      </c>
      <c r="Y1179" s="17">
        <v>0.33468097682158199</v>
      </c>
      <c r="Z1179" s="17">
        <v>0.209292986217124</v>
      </c>
      <c r="AA1179" s="17">
        <v>0.26268306064867297</v>
      </c>
      <c r="AB1179" s="17">
        <v>0.373590283233451</v>
      </c>
      <c r="AC1179" s="17">
        <v>0.322892934652457</v>
      </c>
      <c r="AD1179" s="17">
        <v>0.25984802990188599</v>
      </c>
      <c r="AE1179" s="17"/>
      <c r="AF1179" s="17">
        <v>0.35407371753228101</v>
      </c>
      <c r="AG1179" s="17">
        <v>0.26513335747847699</v>
      </c>
    </row>
    <row r="1180" spans="2:33" x14ac:dyDescent="0.5">
      <c r="B1180" t="s">
        <v>443</v>
      </c>
      <c r="C1180" s="17">
        <v>0.40993695053830898</v>
      </c>
      <c r="D1180" s="17">
        <v>0.34330847785414698</v>
      </c>
      <c r="E1180" s="17">
        <v>0.47409308572536701</v>
      </c>
      <c r="F1180" s="17"/>
      <c r="G1180" s="17">
        <v>0.30428858988339103</v>
      </c>
      <c r="H1180" s="17">
        <v>0.21774376767627701</v>
      </c>
      <c r="I1180" s="17">
        <v>0.37514664411772503</v>
      </c>
      <c r="J1180" s="17">
        <v>0.41094217129737898</v>
      </c>
      <c r="K1180" s="17">
        <v>0.49738236874198299</v>
      </c>
      <c r="L1180" s="17">
        <v>0.52178900775360304</v>
      </c>
      <c r="M1180" s="17"/>
      <c r="N1180" s="17">
        <v>0.437753910989374</v>
      </c>
      <c r="O1180" s="17">
        <v>0.53554448963923695</v>
      </c>
      <c r="P1180" s="17">
        <v>0.47837867239131499</v>
      </c>
      <c r="Q1180" s="17">
        <v>0.51210105278029505</v>
      </c>
      <c r="R1180" s="17">
        <v>0.30939853751628599</v>
      </c>
      <c r="S1180" s="17">
        <v>0.568142276160989</v>
      </c>
      <c r="T1180" s="17">
        <v>0.43865104198388299</v>
      </c>
      <c r="U1180" s="17">
        <v>0.28271915234105799</v>
      </c>
      <c r="V1180" s="17">
        <v>0.362994811742612</v>
      </c>
      <c r="W1180" s="17">
        <v>0.385564122316986</v>
      </c>
      <c r="X1180" s="17">
        <v>0.45826415928800501</v>
      </c>
      <c r="Y1180" s="17">
        <v>0.43478578676667501</v>
      </c>
      <c r="Z1180" s="17">
        <v>0.48061953197054202</v>
      </c>
      <c r="AA1180" s="17">
        <v>0.41467847664787899</v>
      </c>
      <c r="AB1180" s="17">
        <v>0.39242117448908997</v>
      </c>
      <c r="AC1180" s="17">
        <v>0.32515267520559499</v>
      </c>
      <c r="AD1180" s="17">
        <v>0.48614885401889402</v>
      </c>
      <c r="AE1180" s="17"/>
      <c r="AF1180" s="17">
        <v>0.26062887457981199</v>
      </c>
      <c r="AG1180" s="17">
        <v>0.50832777489316605</v>
      </c>
    </row>
    <row r="1181" spans="2:33" x14ac:dyDescent="0.5">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row>
    <row r="1182" spans="2:33" x14ac:dyDescent="0.5">
      <c r="B1182" s="6" t="s">
        <v>466</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row>
    <row r="1183" spans="2:33" x14ac:dyDescent="0.5">
      <c r="B1183" s="24" t="s">
        <v>58</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row>
    <row r="1184" spans="2:33" x14ac:dyDescent="0.5">
      <c r="B1184" t="s">
        <v>458</v>
      </c>
      <c r="C1184" s="17">
        <v>0.16031465487857199</v>
      </c>
      <c r="D1184" s="17">
        <v>0.187507202804061</v>
      </c>
      <c r="E1184" s="17">
        <v>0.135399914404706</v>
      </c>
      <c r="F1184" s="17"/>
      <c r="G1184" s="17">
        <v>0.28156735052807802</v>
      </c>
      <c r="H1184" s="17">
        <v>0.25602858814137702</v>
      </c>
      <c r="I1184" s="17">
        <v>0.17850546642610801</v>
      </c>
      <c r="J1184" s="17">
        <v>0.17554146276348401</v>
      </c>
      <c r="K1184" s="17">
        <v>0.12902695184352</v>
      </c>
      <c r="L1184" s="17">
        <v>5.7751263468284103E-2</v>
      </c>
      <c r="M1184" s="17"/>
      <c r="N1184" s="17">
        <v>0.15117979643982299</v>
      </c>
      <c r="O1184" s="17">
        <v>3.4959755304921E-2</v>
      </c>
      <c r="P1184" s="17">
        <v>0.145847466792768</v>
      </c>
      <c r="Q1184" s="17">
        <v>0.10649388873855301</v>
      </c>
      <c r="R1184" s="17">
        <v>7.8008431965659999E-2</v>
      </c>
      <c r="S1184" s="17">
        <v>0</v>
      </c>
      <c r="T1184" s="17">
        <v>0.12406091992257801</v>
      </c>
      <c r="U1184" s="17">
        <v>0.159398197506397</v>
      </c>
      <c r="V1184" s="17">
        <v>0.16585997734371499</v>
      </c>
      <c r="W1184" s="17">
        <v>0.264465371079456</v>
      </c>
      <c r="X1184" s="17">
        <v>0.127766572508689</v>
      </c>
      <c r="Y1184" s="17">
        <v>0.138445098334223</v>
      </c>
      <c r="Z1184" s="17">
        <v>0.18770305423591799</v>
      </c>
      <c r="AA1184" s="17">
        <v>0.228743700597104</v>
      </c>
      <c r="AB1184" s="17">
        <v>0.155261690615875</v>
      </c>
      <c r="AC1184" s="17">
        <v>0.17352503415940901</v>
      </c>
      <c r="AD1184" s="17">
        <v>0.26265137088649598</v>
      </c>
      <c r="AE1184" s="17"/>
      <c r="AF1184" s="17">
        <v>0.184063657435561</v>
      </c>
      <c r="AG1184" s="17">
        <v>0.14466457082124901</v>
      </c>
    </row>
    <row r="1185" spans="2:33" x14ac:dyDescent="0.5">
      <c r="B1185" t="s">
        <v>459</v>
      </c>
      <c r="C1185" s="17">
        <v>0.38007407920382802</v>
      </c>
      <c r="D1185" s="17">
        <v>0.40860543977499703</v>
      </c>
      <c r="E1185" s="17">
        <v>0.35088041475341297</v>
      </c>
      <c r="F1185" s="17"/>
      <c r="G1185" s="17">
        <v>0.50741252956051297</v>
      </c>
      <c r="H1185" s="17">
        <v>0.40448363690738298</v>
      </c>
      <c r="I1185" s="17">
        <v>0.46800874468162501</v>
      </c>
      <c r="J1185" s="17">
        <v>0.36348622227712002</v>
      </c>
      <c r="K1185" s="17">
        <v>0.35261795526729001</v>
      </c>
      <c r="L1185" s="17">
        <v>0.28573859516189398</v>
      </c>
      <c r="M1185" s="17"/>
      <c r="N1185" s="17">
        <v>0.29099482249668601</v>
      </c>
      <c r="O1185" s="17">
        <v>0.48180576104441297</v>
      </c>
      <c r="P1185" s="17">
        <v>0.36166292045104598</v>
      </c>
      <c r="Q1185" s="17">
        <v>0.37122447029827099</v>
      </c>
      <c r="R1185" s="17">
        <v>0.28621503024841599</v>
      </c>
      <c r="S1185" s="17">
        <v>0.50336326875177595</v>
      </c>
      <c r="T1185" s="17">
        <v>0.44977721917396801</v>
      </c>
      <c r="U1185" s="17">
        <v>0.42744003369997202</v>
      </c>
      <c r="V1185" s="17">
        <v>0.33328147316359102</v>
      </c>
      <c r="W1185" s="17">
        <v>0.40181639864302499</v>
      </c>
      <c r="X1185" s="17">
        <v>0.52604612862087197</v>
      </c>
      <c r="Y1185" s="17">
        <v>0.29725788428868</v>
      </c>
      <c r="Z1185" s="17">
        <v>0.38490827824176199</v>
      </c>
      <c r="AA1185" s="17">
        <v>0.42142130911364001</v>
      </c>
      <c r="AB1185" s="17">
        <v>0.403063447788721</v>
      </c>
      <c r="AC1185" s="17">
        <v>0.445601433039717</v>
      </c>
      <c r="AD1185" s="17">
        <v>0.36738750073913101</v>
      </c>
      <c r="AE1185" s="17"/>
      <c r="AF1185" s="17">
        <v>0.42803696772837302</v>
      </c>
      <c r="AG1185" s="17">
        <v>0.34846756287793401</v>
      </c>
    </row>
    <row r="1186" spans="2:33" x14ac:dyDescent="0.5">
      <c r="B1186" t="s">
        <v>460</v>
      </c>
      <c r="C1186" s="17">
        <v>0.265259324156291</v>
      </c>
      <c r="D1186" s="17">
        <v>0.254959727149281</v>
      </c>
      <c r="E1186" s="17">
        <v>0.27595861495656498</v>
      </c>
      <c r="F1186" s="17"/>
      <c r="G1186" s="17">
        <v>0.13969807161210299</v>
      </c>
      <c r="H1186" s="17">
        <v>0.25998643476310701</v>
      </c>
      <c r="I1186" s="17">
        <v>0.239608451988816</v>
      </c>
      <c r="J1186" s="17">
        <v>0.25850933820213201</v>
      </c>
      <c r="K1186" s="17">
        <v>0.28192357414059399</v>
      </c>
      <c r="L1186" s="17">
        <v>0.32752048630677599</v>
      </c>
      <c r="M1186" s="17"/>
      <c r="N1186" s="17">
        <v>0.32704990443423998</v>
      </c>
      <c r="O1186" s="17">
        <v>0.19817009391723001</v>
      </c>
      <c r="P1186" s="17">
        <v>6.2051167294286502E-2</v>
      </c>
      <c r="Q1186" s="17">
        <v>0.32947229739994199</v>
      </c>
      <c r="R1186" s="17">
        <v>0.381515412054314</v>
      </c>
      <c r="S1186" s="17">
        <v>0.26420185765721599</v>
      </c>
      <c r="T1186" s="17">
        <v>0.16404832526851101</v>
      </c>
      <c r="U1186" s="17">
        <v>0.30151061371704502</v>
      </c>
      <c r="V1186" s="17">
        <v>0.37570040609056898</v>
      </c>
      <c r="W1186" s="17">
        <v>0.152543533388252</v>
      </c>
      <c r="X1186" s="17">
        <v>0.168548711855244</v>
      </c>
      <c r="Y1186" s="17">
        <v>0.31020032538154002</v>
      </c>
      <c r="Z1186" s="17">
        <v>0.187002092975256</v>
      </c>
      <c r="AA1186" s="17">
        <v>0.12320816186146601</v>
      </c>
      <c r="AB1186" s="17">
        <v>0.29291683330372498</v>
      </c>
      <c r="AC1186" s="17">
        <v>0.23638766121884</v>
      </c>
      <c r="AD1186" s="17">
        <v>0.154173883687555</v>
      </c>
      <c r="AE1186" s="17"/>
      <c r="AF1186" s="17">
        <v>0.27304178060667</v>
      </c>
      <c r="AG1186" s="17">
        <v>0.26013085203083602</v>
      </c>
    </row>
    <row r="1187" spans="2:33" x14ac:dyDescent="0.5">
      <c r="B1187" t="s">
        <v>443</v>
      </c>
      <c r="C1187" s="17">
        <v>0.19435194176130799</v>
      </c>
      <c r="D1187" s="17">
        <v>0.148927630271661</v>
      </c>
      <c r="E1187" s="17">
        <v>0.23776105588531601</v>
      </c>
      <c r="F1187" s="17"/>
      <c r="G1187" s="17">
        <v>7.1322048299306801E-2</v>
      </c>
      <c r="H1187" s="17">
        <v>7.9501340188134303E-2</v>
      </c>
      <c r="I1187" s="17">
        <v>0.113877336903451</v>
      </c>
      <c r="J1187" s="17">
        <v>0.20246297675726399</v>
      </c>
      <c r="K1187" s="17">
        <v>0.236431518748596</v>
      </c>
      <c r="L1187" s="17">
        <v>0.328989655063046</v>
      </c>
      <c r="M1187" s="17"/>
      <c r="N1187" s="17">
        <v>0.23077547662925099</v>
      </c>
      <c r="O1187" s="17">
        <v>0.28506438973343501</v>
      </c>
      <c r="P1187" s="17">
        <v>0.43043844546190002</v>
      </c>
      <c r="Q1187" s="17">
        <v>0.19280934356323301</v>
      </c>
      <c r="R1187" s="17">
        <v>0.25426112573161003</v>
      </c>
      <c r="S1187" s="17">
        <v>0.23243487359100801</v>
      </c>
      <c r="T1187" s="17">
        <v>0.262113535634943</v>
      </c>
      <c r="U1187" s="17">
        <v>0.111651155076586</v>
      </c>
      <c r="V1187" s="17">
        <v>0.125158143402124</v>
      </c>
      <c r="W1187" s="17">
        <v>0.18117469688926699</v>
      </c>
      <c r="X1187" s="17">
        <v>0.177638587015195</v>
      </c>
      <c r="Y1187" s="17">
        <v>0.25409669199555701</v>
      </c>
      <c r="Z1187" s="17">
        <v>0.240386574547064</v>
      </c>
      <c r="AA1187" s="17">
        <v>0.22662682842779</v>
      </c>
      <c r="AB1187" s="17">
        <v>0.148758028291679</v>
      </c>
      <c r="AC1187" s="17">
        <v>0.14448587158203399</v>
      </c>
      <c r="AD1187" s="17">
        <v>0.21578724468681801</v>
      </c>
      <c r="AE1187" s="17"/>
      <c r="AF1187" s="17">
        <v>0.11485759422939699</v>
      </c>
      <c r="AG1187" s="17">
        <v>0.24673701426998201</v>
      </c>
    </row>
    <row r="1188" spans="2:33" x14ac:dyDescent="0.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row>
    <row r="1189" spans="2:33" x14ac:dyDescent="0.5">
      <c r="B1189" s="6" t="s">
        <v>467</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row>
    <row r="1190" spans="2:33" x14ac:dyDescent="0.5">
      <c r="B1190" s="24" t="s">
        <v>58</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row>
    <row r="1191" spans="2:33" x14ac:dyDescent="0.5">
      <c r="B1191" t="s">
        <v>458</v>
      </c>
      <c r="C1191" s="17">
        <v>0.16091665692426399</v>
      </c>
      <c r="D1191" s="17">
        <v>0.197325768957717</v>
      </c>
      <c r="E1191" s="17">
        <v>0.12577066490048899</v>
      </c>
      <c r="F1191" s="17"/>
      <c r="G1191" s="17">
        <v>0.33447142618239301</v>
      </c>
      <c r="H1191" s="17">
        <v>0.264615592509782</v>
      </c>
      <c r="I1191" s="17">
        <v>0.21822722449658</v>
      </c>
      <c r="J1191" s="17">
        <v>0.14410270789865801</v>
      </c>
      <c r="K1191" s="17">
        <v>0.105055915620985</v>
      </c>
      <c r="L1191" s="17">
        <v>4.8041241450168401E-2</v>
      </c>
      <c r="M1191" s="17"/>
      <c r="N1191" s="17">
        <v>0.220826387852365</v>
      </c>
      <c r="O1191" s="17">
        <v>9.8696465126323796E-2</v>
      </c>
      <c r="P1191" s="17">
        <v>0.19378769372218299</v>
      </c>
      <c r="Q1191" s="17">
        <v>0.10712064077628899</v>
      </c>
      <c r="R1191" s="17">
        <v>0.15137376609651801</v>
      </c>
      <c r="S1191" s="17">
        <v>0</v>
      </c>
      <c r="T1191" s="17">
        <v>0.113051696460352</v>
      </c>
      <c r="U1191" s="17">
        <v>0.205794145062176</v>
      </c>
      <c r="V1191" s="17">
        <v>0.184152676130174</v>
      </c>
      <c r="W1191" s="17">
        <v>0.19362787355965</v>
      </c>
      <c r="X1191" s="17">
        <v>4.3796762995319899E-2</v>
      </c>
      <c r="Y1191" s="17">
        <v>0.14733152833721799</v>
      </c>
      <c r="Z1191" s="17">
        <v>0.20019877214125401</v>
      </c>
      <c r="AA1191" s="17">
        <v>7.2642430443076098E-2</v>
      </c>
      <c r="AB1191" s="17">
        <v>0.13847407572269901</v>
      </c>
      <c r="AC1191" s="17">
        <v>6.7762223153860698E-2</v>
      </c>
      <c r="AD1191" s="17">
        <v>0.23987186102376801</v>
      </c>
      <c r="AE1191" s="17"/>
      <c r="AF1191" s="17">
        <v>0.197060131476304</v>
      </c>
      <c r="AG1191" s="17">
        <v>0.13709888127217901</v>
      </c>
    </row>
    <row r="1192" spans="2:33" x14ac:dyDescent="0.5">
      <c r="B1192" t="s">
        <v>459</v>
      </c>
      <c r="C1192" s="17">
        <v>0.37781821191227399</v>
      </c>
      <c r="D1192" s="17">
        <v>0.38018457229922398</v>
      </c>
      <c r="E1192" s="17">
        <v>0.37476509694211402</v>
      </c>
      <c r="F1192" s="17"/>
      <c r="G1192" s="17">
        <v>0.446402951172369</v>
      </c>
      <c r="H1192" s="17">
        <v>0.40862018737742301</v>
      </c>
      <c r="I1192" s="17">
        <v>0.41288662138497201</v>
      </c>
      <c r="J1192" s="17">
        <v>0.35274708776622798</v>
      </c>
      <c r="K1192" s="17">
        <v>0.37369447613322798</v>
      </c>
      <c r="L1192" s="17">
        <v>0.332217735109544</v>
      </c>
      <c r="M1192" s="17"/>
      <c r="N1192" s="17">
        <v>0.25280065353111603</v>
      </c>
      <c r="O1192" s="17">
        <v>0.33236866443115198</v>
      </c>
      <c r="P1192" s="17">
        <v>0.30090082787107297</v>
      </c>
      <c r="Q1192" s="17">
        <v>0.43552568025764699</v>
      </c>
      <c r="R1192" s="17">
        <v>0.46711082184916802</v>
      </c>
      <c r="S1192" s="17">
        <v>0.73579814234278396</v>
      </c>
      <c r="T1192" s="17">
        <v>0.43855620395621298</v>
      </c>
      <c r="U1192" s="17">
        <v>0.36303334724977299</v>
      </c>
      <c r="V1192" s="17">
        <v>0.376893272573191</v>
      </c>
      <c r="W1192" s="17">
        <v>0.431593419883744</v>
      </c>
      <c r="X1192" s="17">
        <v>0.41321837930532301</v>
      </c>
      <c r="Y1192" s="17">
        <v>0.31403291556169899</v>
      </c>
      <c r="Z1192" s="17">
        <v>0.38922426969637802</v>
      </c>
      <c r="AA1192" s="17">
        <v>0.530562016712395</v>
      </c>
      <c r="AB1192" s="17">
        <v>0.374841881025817</v>
      </c>
      <c r="AC1192" s="17">
        <v>0.55136424404526496</v>
      </c>
      <c r="AD1192" s="17">
        <v>0.36987235861234402</v>
      </c>
      <c r="AE1192" s="17"/>
      <c r="AF1192" s="17">
        <v>0.41615634257343698</v>
      </c>
      <c r="AG1192" s="17">
        <v>0.35255420488679601</v>
      </c>
    </row>
    <row r="1193" spans="2:33" x14ac:dyDescent="0.5">
      <c r="B1193" t="s">
        <v>460</v>
      </c>
      <c r="C1193" s="17">
        <v>0.28072434977740901</v>
      </c>
      <c r="D1193" s="17">
        <v>0.27415644810381701</v>
      </c>
      <c r="E1193" s="17">
        <v>0.28797922417861499</v>
      </c>
      <c r="F1193" s="17"/>
      <c r="G1193" s="17">
        <v>0.14039352642901601</v>
      </c>
      <c r="H1193" s="17">
        <v>0.248235447309332</v>
      </c>
      <c r="I1193" s="17">
        <v>0.24515867789201601</v>
      </c>
      <c r="J1193" s="17">
        <v>0.30530196276284799</v>
      </c>
      <c r="K1193" s="17">
        <v>0.311405362705994</v>
      </c>
      <c r="L1193" s="17">
        <v>0.33609656045055197</v>
      </c>
      <c r="M1193" s="17"/>
      <c r="N1193" s="17">
        <v>0.29200144140928602</v>
      </c>
      <c r="O1193" s="17">
        <v>0.34940707597545401</v>
      </c>
      <c r="P1193" s="17">
        <v>0.13866185895504801</v>
      </c>
      <c r="Q1193" s="17">
        <v>0.29280865450870103</v>
      </c>
      <c r="R1193" s="17">
        <v>0.127254286322705</v>
      </c>
      <c r="S1193" s="17">
        <v>0.26420185765721599</v>
      </c>
      <c r="T1193" s="17">
        <v>0.18627856394849199</v>
      </c>
      <c r="U1193" s="17">
        <v>0.32007711771488601</v>
      </c>
      <c r="V1193" s="17">
        <v>0.30150856767504303</v>
      </c>
      <c r="W1193" s="17">
        <v>0.13735435006763699</v>
      </c>
      <c r="X1193" s="17">
        <v>0.47593988563655698</v>
      </c>
      <c r="Y1193" s="17">
        <v>0.32938473432952098</v>
      </c>
      <c r="Z1193" s="17">
        <v>0.18515316769660101</v>
      </c>
      <c r="AA1193" s="17">
        <v>0.32210174488906501</v>
      </c>
      <c r="AB1193" s="17">
        <v>0.330096290089952</v>
      </c>
      <c r="AC1193" s="17">
        <v>0.17155188494943499</v>
      </c>
      <c r="AD1193" s="17">
        <v>0.17446853567706999</v>
      </c>
      <c r="AE1193" s="17"/>
      <c r="AF1193" s="17">
        <v>0.269008376728334</v>
      </c>
      <c r="AG1193" s="17">
        <v>0.28844492509805097</v>
      </c>
    </row>
    <row r="1194" spans="2:33" x14ac:dyDescent="0.5">
      <c r="B1194" t="s">
        <v>443</v>
      </c>
      <c r="C1194" s="17">
        <v>0.18054078138605301</v>
      </c>
      <c r="D1194" s="17">
        <v>0.14833321063924201</v>
      </c>
      <c r="E1194" s="17">
        <v>0.211485013978782</v>
      </c>
      <c r="F1194" s="17"/>
      <c r="G1194" s="17">
        <v>7.8732096216221806E-2</v>
      </c>
      <c r="H1194" s="17">
        <v>7.8528772803464097E-2</v>
      </c>
      <c r="I1194" s="17">
        <v>0.123727476226432</v>
      </c>
      <c r="J1194" s="17">
        <v>0.19784824157226499</v>
      </c>
      <c r="K1194" s="17">
        <v>0.209844245539793</v>
      </c>
      <c r="L1194" s="17">
        <v>0.283644462989736</v>
      </c>
      <c r="M1194" s="17"/>
      <c r="N1194" s="17">
        <v>0.23437151720723301</v>
      </c>
      <c r="O1194" s="17">
        <v>0.21952779446707099</v>
      </c>
      <c r="P1194" s="17">
        <v>0.366649619451696</v>
      </c>
      <c r="Q1194" s="17">
        <v>0.16454502445736199</v>
      </c>
      <c r="R1194" s="17">
        <v>0.25426112573161003</v>
      </c>
      <c r="S1194" s="17">
        <v>0</v>
      </c>
      <c r="T1194" s="17">
        <v>0.262113535634943</v>
      </c>
      <c r="U1194" s="17">
        <v>0.111095389973165</v>
      </c>
      <c r="V1194" s="17">
        <v>0.13744548362159101</v>
      </c>
      <c r="W1194" s="17">
        <v>0.23742435648896901</v>
      </c>
      <c r="X1194" s="17">
        <v>6.7044972062799801E-2</v>
      </c>
      <c r="Y1194" s="17">
        <v>0.20925082177156201</v>
      </c>
      <c r="Z1194" s="17">
        <v>0.22542379046576599</v>
      </c>
      <c r="AA1194" s="17">
        <v>7.4693807955463001E-2</v>
      </c>
      <c r="AB1194" s="17">
        <v>0.15658775316153201</v>
      </c>
      <c r="AC1194" s="17">
        <v>0.209321647851439</v>
      </c>
      <c r="AD1194" s="17">
        <v>0.21578724468681801</v>
      </c>
      <c r="AE1194" s="17"/>
      <c r="AF1194" s="17">
        <v>0.117775149221925</v>
      </c>
      <c r="AG1194" s="17">
        <v>0.22190198874297401</v>
      </c>
    </row>
    <row r="1195" spans="2:33" x14ac:dyDescent="0.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row>
    <row r="1196" spans="2:33" x14ac:dyDescent="0.5">
      <c r="B1196" s="6" t="s">
        <v>468</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row>
    <row r="1197" spans="2:33" x14ac:dyDescent="0.5">
      <c r="B1197" s="24" t="s">
        <v>58</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row>
    <row r="1198" spans="2:33" x14ac:dyDescent="0.5">
      <c r="B1198" t="s">
        <v>458</v>
      </c>
      <c r="C1198" s="17">
        <v>0.124341126258056</v>
      </c>
      <c r="D1198" s="17">
        <v>0.14156000048749501</v>
      </c>
      <c r="E1198" s="17">
        <v>0.108653008238924</v>
      </c>
      <c r="F1198" s="17"/>
      <c r="G1198" s="17">
        <v>0.19578147089214001</v>
      </c>
      <c r="H1198" s="17">
        <v>0.23740243593948601</v>
      </c>
      <c r="I1198" s="17">
        <v>0.17456387642708601</v>
      </c>
      <c r="J1198" s="17">
        <v>8.3935639137276905E-2</v>
      </c>
      <c r="K1198" s="17">
        <v>8.5770983163879197E-2</v>
      </c>
      <c r="L1198" s="17">
        <v>5.6196357424256597E-2</v>
      </c>
      <c r="M1198" s="17"/>
      <c r="N1198" s="17">
        <v>0.11752629546641601</v>
      </c>
      <c r="O1198" s="17">
        <v>0.10362086001420601</v>
      </c>
      <c r="P1198" s="17">
        <v>6.92367751320066E-2</v>
      </c>
      <c r="Q1198" s="17">
        <v>3.6602238310983901E-2</v>
      </c>
      <c r="R1198" s="17">
        <v>0</v>
      </c>
      <c r="S1198" s="17">
        <v>0</v>
      </c>
      <c r="T1198" s="17">
        <v>8.2931436933792402E-2</v>
      </c>
      <c r="U1198" s="17">
        <v>0.19005413984338901</v>
      </c>
      <c r="V1198" s="17">
        <v>9.8508451790342705E-2</v>
      </c>
      <c r="W1198" s="17">
        <v>0.16872955534926101</v>
      </c>
      <c r="X1198" s="17">
        <v>0.15955922455826599</v>
      </c>
      <c r="Y1198" s="17">
        <v>0.10678046991197999</v>
      </c>
      <c r="Z1198" s="17">
        <v>0.14745570774611999</v>
      </c>
      <c r="AA1198" s="17">
        <v>6.6632041680469906E-2</v>
      </c>
      <c r="AB1198" s="17">
        <v>0.12127554498957099</v>
      </c>
      <c r="AC1198" s="17">
        <v>0.103702872170625</v>
      </c>
      <c r="AD1198" s="17">
        <v>0.161856080634488</v>
      </c>
      <c r="AE1198" s="17"/>
      <c r="AF1198" s="17">
        <v>0.15837406712999</v>
      </c>
      <c r="AG1198" s="17">
        <v>0.10191414710027299</v>
      </c>
    </row>
    <row r="1199" spans="2:33" x14ac:dyDescent="0.5">
      <c r="B1199" t="s">
        <v>459</v>
      </c>
      <c r="C1199" s="17">
        <v>0.35769151376202402</v>
      </c>
      <c r="D1199" s="17">
        <v>0.40253592885293699</v>
      </c>
      <c r="E1199" s="17">
        <v>0.31309212919987001</v>
      </c>
      <c r="F1199" s="17"/>
      <c r="G1199" s="17">
        <v>0.500287375763803</v>
      </c>
      <c r="H1199" s="17">
        <v>0.443641011875612</v>
      </c>
      <c r="I1199" s="17">
        <v>0.42673974557917999</v>
      </c>
      <c r="J1199" s="17">
        <v>0.33108224025869598</v>
      </c>
      <c r="K1199" s="17">
        <v>0.302160788416033</v>
      </c>
      <c r="L1199" s="17">
        <v>0.26491730319769202</v>
      </c>
      <c r="M1199" s="17"/>
      <c r="N1199" s="17">
        <v>0.33166137166361498</v>
      </c>
      <c r="O1199" s="17">
        <v>0.29684785956057302</v>
      </c>
      <c r="P1199" s="17">
        <v>0.50206243812201001</v>
      </c>
      <c r="Q1199" s="17">
        <v>0.39242928422015599</v>
      </c>
      <c r="R1199" s="17">
        <v>0.229454875826966</v>
      </c>
      <c r="S1199" s="17">
        <v>0.45911667996375199</v>
      </c>
      <c r="T1199" s="17">
        <v>0.31752902350881301</v>
      </c>
      <c r="U1199" s="17">
        <v>0.30668685488792402</v>
      </c>
      <c r="V1199" s="17">
        <v>0.374657252878215</v>
      </c>
      <c r="W1199" s="17">
        <v>0.34667927152624001</v>
      </c>
      <c r="X1199" s="17">
        <v>0.41101514257258898</v>
      </c>
      <c r="Y1199" s="17">
        <v>0.33725700440760298</v>
      </c>
      <c r="Z1199" s="17">
        <v>0.40536203478687299</v>
      </c>
      <c r="AA1199" s="17">
        <v>0.69192122144574897</v>
      </c>
      <c r="AB1199" s="17">
        <v>0.31967488070210998</v>
      </c>
      <c r="AC1199" s="17">
        <v>0.51039550476227802</v>
      </c>
      <c r="AD1199" s="17">
        <v>0.32209651368226799</v>
      </c>
      <c r="AE1199" s="17"/>
      <c r="AF1199" s="17">
        <v>0.38649784010705202</v>
      </c>
      <c r="AG1199" s="17">
        <v>0.338708761640094</v>
      </c>
    </row>
    <row r="1200" spans="2:33" x14ac:dyDescent="0.5">
      <c r="B1200" t="s">
        <v>460</v>
      </c>
      <c r="C1200" s="17">
        <v>0.31187922621745601</v>
      </c>
      <c r="D1200" s="17">
        <v>0.27865392522354299</v>
      </c>
      <c r="E1200" s="17">
        <v>0.34428781811148301</v>
      </c>
      <c r="F1200" s="17"/>
      <c r="G1200" s="17">
        <v>0.175779238379839</v>
      </c>
      <c r="H1200" s="17">
        <v>0.21835639524002701</v>
      </c>
      <c r="I1200" s="17">
        <v>0.27581981776105002</v>
      </c>
      <c r="J1200" s="17">
        <v>0.37060363194554202</v>
      </c>
      <c r="K1200" s="17">
        <v>0.35318149373895202</v>
      </c>
      <c r="L1200" s="17">
        <v>0.36527171642665701</v>
      </c>
      <c r="M1200" s="17"/>
      <c r="N1200" s="17">
        <v>0.38750629648133</v>
      </c>
      <c r="O1200" s="17">
        <v>0.38962054442420302</v>
      </c>
      <c r="P1200" s="17">
        <v>6.2051167294286502E-2</v>
      </c>
      <c r="Q1200" s="17">
        <v>0.34330045280619997</v>
      </c>
      <c r="R1200" s="17">
        <v>0.46114658665674702</v>
      </c>
      <c r="S1200" s="17">
        <v>0.373227453854453</v>
      </c>
      <c r="T1200" s="17">
        <v>0.32799516758073</v>
      </c>
      <c r="U1200" s="17">
        <v>0.366952314756607</v>
      </c>
      <c r="V1200" s="17">
        <v>0.34976936425802002</v>
      </c>
      <c r="W1200" s="17">
        <v>0.26253337254751402</v>
      </c>
      <c r="X1200" s="17">
        <v>0.317135281277242</v>
      </c>
      <c r="Y1200" s="17">
        <v>0.31378954785109697</v>
      </c>
      <c r="Z1200" s="17">
        <v>0.23078814975418099</v>
      </c>
      <c r="AA1200" s="17">
        <v>0.12320816186146601</v>
      </c>
      <c r="AB1200" s="17">
        <v>0.33559688472118898</v>
      </c>
      <c r="AC1200" s="17">
        <v>0.116845852073725</v>
      </c>
      <c r="AD1200" s="17">
        <v>0.31478053706419301</v>
      </c>
      <c r="AE1200" s="17"/>
      <c r="AF1200" s="17">
        <v>0.316353409987502</v>
      </c>
      <c r="AG1200" s="17">
        <v>0.308930834935712</v>
      </c>
    </row>
    <row r="1201" spans="2:33" x14ac:dyDescent="0.5">
      <c r="B1201" t="s">
        <v>443</v>
      </c>
      <c r="C1201" s="17">
        <v>0.20608813376246499</v>
      </c>
      <c r="D1201" s="17">
        <v>0.17725014543602499</v>
      </c>
      <c r="E1201" s="17">
        <v>0.23396704444972299</v>
      </c>
      <c r="F1201" s="17"/>
      <c r="G1201" s="17">
        <v>0.12815191496421899</v>
      </c>
      <c r="H1201" s="17">
        <v>0.10060015694487399</v>
      </c>
      <c r="I1201" s="17">
        <v>0.12287656023268401</v>
      </c>
      <c r="J1201" s="17">
        <v>0.21437848865848499</v>
      </c>
      <c r="K1201" s="17">
        <v>0.25888673468113599</v>
      </c>
      <c r="L1201" s="17">
        <v>0.31361462295139397</v>
      </c>
      <c r="M1201" s="17"/>
      <c r="N1201" s="17">
        <v>0.163306036388639</v>
      </c>
      <c r="O1201" s="17">
        <v>0.20991073600101801</v>
      </c>
      <c r="P1201" s="17">
        <v>0.366649619451696</v>
      </c>
      <c r="Q1201" s="17">
        <v>0.22766802466266001</v>
      </c>
      <c r="R1201" s="17">
        <v>0.30939853751628599</v>
      </c>
      <c r="S1201" s="17">
        <v>0.16765586618179501</v>
      </c>
      <c r="T1201" s="17">
        <v>0.27154437197666398</v>
      </c>
      <c r="U1201" s="17">
        <v>0.136306690512079</v>
      </c>
      <c r="V1201" s="17">
        <v>0.177064931073421</v>
      </c>
      <c r="W1201" s="17">
        <v>0.22205780057698499</v>
      </c>
      <c r="X1201" s="17">
        <v>0.112290351591903</v>
      </c>
      <c r="Y1201" s="17">
        <v>0.24217297782932001</v>
      </c>
      <c r="Z1201" s="17">
        <v>0.21639410771282599</v>
      </c>
      <c r="AA1201" s="17">
        <v>0.11823857501231499</v>
      </c>
      <c r="AB1201" s="17">
        <v>0.22345268958712899</v>
      </c>
      <c r="AC1201" s="17">
        <v>0.26905577099337102</v>
      </c>
      <c r="AD1201" s="17">
        <v>0.20126686861904999</v>
      </c>
      <c r="AE1201" s="17"/>
      <c r="AF1201" s="17">
        <v>0.13877468277545499</v>
      </c>
      <c r="AG1201" s="17">
        <v>0.25044625632392098</v>
      </c>
    </row>
    <row r="1202" spans="2:33" x14ac:dyDescent="0.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row>
    <row r="1203" spans="2:33" x14ac:dyDescent="0.5">
      <c r="B1203" s="6" t="s">
        <v>469</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row>
    <row r="1204" spans="2:33" x14ac:dyDescent="0.5">
      <c r="B1204" s="24" t="s">
        <v>58</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row>
    <row r="1205" spans="2:33" x14ac:dyDescent="0.5">
      <c r="B1205" t="s">
        <v>458</v>
      </c>
      <c r="C1205" s="17">
        <v>0.11046407325718199</v>
      </c>
      <c r="D1205" s="17">
        <v>0.12418192328434199</v>
      </c>
      <c r="E1205" s="17">
        <v>9.8009906029994695E-2</v>
      </c>
      <c r="F1205" s="17"/>
      <c r="G1205" s="17">
        <v>0.172922114650118</v>
      </c>
      <c r="H1205" s="17">
        <v>0.13580989805235999</v>
      </c>
      <c r="I1205" s="17">
        <v>0.14455090609814</v>
      </c>
      <c r="J1205" s="17">
        <v>0.12588318875736701</v>
      </c>
      <c r="K1205" s="17">
        <v>8.7974555473636307E-2</v>
      </c>
      <c r="L1205" s="17">
        <v>5.0586658705174599E-2</v>
      </c>
      <c r="M1205" s="17"/>
      <c r="N1205" s="17">
        <v>0.106900917886188</v>
      </c>
      <c r="O1205" s="17">
        <v>0.111230773322385</v>
      </c>
      <c r="P1205" s="17">
        <v>0.18314009686565599</v>
      </c>
      <c r="Q1205" s="17">
        <v>5.6245597935405303E-2</v>
      </c>
      <c r="R1205" s="17">
        <v>0</v>
      </c>
      <c r="S1205" s="17">
        <v>0</v>
      </c>
      <c r="T1205" s="17">
        <v>9.6148767987132996E-2</v>
      </c>
      <c r="U1205" s="17">
        <v>0.12363855573712999</v>
      </c>
      <c r="V1205" s="17">
        <v>0.115985018905541</v>
      </c>
      <c r="W1205" s="17">
        <v>0.11472831765171999</v>
      </c>
      <c r="X1205" s="17">
        <v>0.30976767665336302</v>
      </c>
      <c r="Y1205" s="17">
        <v>8.1985660526775597E-2</v>
      </c>
      <c r="Z1205" s="17">
        <v>0.10923538318998</v>
      </c>
      <c r="AA1205" s="17">
        <v>0</v>
      </c>
      <c r="AB1205" s="17">
        <v>9.3820835142437803E-2</v>
      </c>
      <c r="AC1205" s="17">
        <v>0.260832644597916</v>
      </c>
      <c r="AD1205" s="17">
        <v>0.18573289768036999</v>
      </c>
      <c r="AE1205" s="17"/>
      <c r="AF1205" s="17">
        <v>0.11477119985689201</v>
      </c>
      <c r="AG1205" s="17">
        <v>0.10762576907286001</v>
      </c>
    </row>
    <row r="1206" spans="2:33" x14ac:dyDescent="0.5">
      <c r="B1206" t="s">
        <v>459</v>
      </c>
      <c r="C1206" s="17">
        <v>0.35999092472139999</v>
      </c>
      <c r="D1206" s="17">
        <v>0.399670789967632</v>
      </c>
      <c r="E1206" s="17">
        <v>0.32182891868909802</v>
      </c>
      <c r="F1206" s="17"/>
      <c r="G1206" s="17">
        <v>0.41854483239547802</v>
      </c>
      <c r="H1206" s="17">
        <v>0.44236999875134497</v>
      </c>
      <c r="I1206" s="17">
        <v>0.40327087933121603</v>
      </c>
      <c r="J1206" s="17">
        <v>0.30606277521761999</v>
      </c>
      <c r="K1206" s="17">
        <v>0.32048080589067801</v>
      </c>
      <c r="L1206" s="17">
        <v>0.330584398904262</v>
      </c>
      <c r="M1206" s="17"/>
      <c r="N1206" s="17">
        <v>0.34406170777193201</v>
      </c>
      <c r="O1206" s="17">
        <v>0.28791874283520502</v>
      </c>
      <c r="P1206" s="17">
        <v>0.17443238301783701</v>
      </c>
      <c r="Q1206" s="17">
        <v>0.301993459073503</v>
      </c>
      <c r="R1206" s="17">
        <v>0.34385163060540902</v>
      </c>
      <c r="S1206" s="17">
        <v>0.47649998283342498</v>
      </c>
      <c r="T1206" s="17">
        <v>0.35116158195416702</v>
      </c>
      <c r="U1206" s="17">
        <v>0.41979890588824897</v>
      </c>
      <c r="V1206" s="17">
        <v>0.44839755823218203</v>
      </c>
      <c r="W1206" s="17">
        <v>0.36109141607015299</v>
      </c>
      <c r="X1206" s="17">
        <v>0.204145750069476</v>
      </c>
      <c r="Y1206" s="17">
        <v>0.28710099699387398</v>
      </c>
      <c r="Z1206" s="17">
        <v>0.43295368493537001</v>
      </c>
      <c r="AA1206" s="17">
        <v>0.60320444715547195</v>
      </c>
      <c r="AB1206" s="17">
        <v>0.32786366239051001</v>
      </c>
      <c r="AC1206" s="17">
        <v>0.33020143374854799</v>
      </c>
      <c r="AD1206" s="17">
        <v>0.38980177847019098</v>
      </c>
      <c r="AE1206" s="17"/>
      <c r="AF1206" s="17">
        <v>0.40732000858077499</v>
      </c>
      <c r="AG1206" s="17">
        <v>0.32880207209578299</v>
      </c>
    </row>
    <row r="1207" spans="2:33" x14ac:dyDescent="0.5">
      <c r="B1207" t="s">
        <v>460</v>
      </c>
      <c r="C1207" s="17">
        <v>0.359759541558341</v>
      </c>
      <c r="D1207" s="17">
        <v>0.35048951729045202</v>
      </c>
      <c r="E1207" s="17">
        <v>0.368279353396116</v>
      </c>
      <c r="F1207" s="17"/>
      <c r="G1207" s="17">
        <v>0.32037704764559799</v>
      </c>
      <c r="H1207" s="17">
        <v>0.31180944586163001</v>
      </c>
      <c r="I1207" s="17">
        <v>0.34767551753206</v>
      </c>
      <c r="J1207" s="17">
        <v>0.37026808275101403</v>
      </c>
      <c r="K1207" s="17">
        <v>0.40854547980980299</v>
      </c>
      <c r="L1207" s="17">
        <v>0.36823774353842997</v>
      </c>
      <c r="M1207" s="17"/>
      <c r="N1207" s="17">
        <v>0.44894053399209999</v>
      </c>
      <c r="O1207" s="17">
        <v>0.431950201880405</v>
      </c>
      <c r="P1207" s="17">
        <v>0.275777900664811</v>
      </c>
      <c r="Q1207" s="17">
        <v>0.53035727140997602</v>
      </c>
      <c r="R1207" s="17">
        <v>0.34674983187830499</v>
      </c>
      <c r="S1207" s="17">
        <v>0.52350001716657502</v>
      </c>
      <c r="T1207" s="17">
        <v>0.41310637571277598</v>
      </c>
      <c r="U1207" s="17">
        <v>0.31980111031307401</v>
      </c>
      <c r="V1207" s="17">
        <v>0.34176632074584201</v>
      </c>
      <c r="W1207" s="17">
        <v>0.35857672994203799</v>
      </c>
      <c r="X1207" s="17">
        <v>0.41904160121436101</v>
      </c>
      <c r="Y1207" s="17">
        <v>0.387437571882777</v>
      </c>
      <c r="Z1207" s="17">
        <v>0.27799440013784399</v>
      </c>
      <c r="AA1207" s="17">
        <v>0.35325078578767599</v>
      </c>
      <c r="AB1207" s="17">
        <v>0.37074730204003098</v>
      </c>
      <c r="AC1207" s="17">
        <v>0.29257243892416401</v>
      </c>
      <c r="AD1207" s="17">
        <v>0.235420437230001</v>
      </c>
      <c r="AE1207" s="17"/>
      <c r="AF1207" s="17">
        <v>0.37322351904905199</v>
      </c>
      <c r="AG1207" s="17">
        <v>0.350887068747328</v>
      </c>
    </row>
    <row r="1208" spans="2:33" x14ac:dyDescent="0.5">
      <c r="B1208" t="s">
        <v>443</v>
      </c>
      <c r="C1208" s="17">
        <v>0.16978546046307599</v>
      </c>
      <c r="D1208" s="17">
        <v>0.12565776945757401</v>
      </c>
      <c r="E1208" s="17">
        <v>0.21188182188479099</v>
      </c>
      <c r="F1208" s="17"/>
      <c r="G1208" s="17">
        <v>8.8156005308806698E-2</v>
      </c>
      <c r="H1208" s="17">
        <v>0.110010657334665</v>
      </c>
      <c r="I1208" s="17">
        <v>0.104502697038584</v>
      </c>
      <c r="J1208" s="17">
        <v>0.197785953273999</v>
      </c>
      <c r="K1208" s="17">
        <v>0.182999158825883</v>
      </c>
      <c r="L1208" s="17">
        <v>0.25059119885213299</v>
      </c>
      <c r="M1208" s="17"/>
      <c r="N1208" s="17">
        <v>0.10009684034978</v>
      </c>
      <c r="O1208" s="17">
        <v>0.16890028196200399</v>
      </c>
      <c r="P1208" s="17">
        <v>0.366649619451696</v>
      </c>
      <c r="Q1208" s="17">
        <v>0.111403671581116</v>
      </c>
      <c r="R1208" s="17">
        <v>0.30939853751628599</v>
      </c>
      <c r="S1208" s="17">
        <v>0</v>
      </c>
      <c r="T1208" s="17">
        <v>0.13958327434592399</v>
      </c>
      <c r="U1208" s="17">
        <v>0.13676142806154701</v>
      </c>
      <c r="V1208" s="17">
        <v>9.3851102116434798E-2</v>
      </c>
      <c r="W1208" s="17">
        <v>0.16560353633608901</v>
      </c>
      <c r="X1208" s="17">
        <v>6.7044972062799801E-2</v>
      </c>
      <c r="Y1208" s="17">
        <v>0.24347577059657399</v>
      </c>
      <c r="Z1208" s="17">
        <v>0.17981653173680601</v>
      </c>
      <c r="AA1208" s="17">
        <v>4.3544767056852098E-2</v>
      </c>
      <c r="AB1208" s="17">
        <v>0.20756820042702101</v>
      </c>
      <c r="AC1208" s="17">
        <v>0.116393482729372</v>
      </c>
      <c r="AD1208" s="17">
        <v>0.189044886619439</v>
      </c>
      <c r="AE1208" s="17"/>
      <c r="AF1208" s="17">
        <v>0.10468527251328</v>
      </c>
      <c r="AG1208" s="17">
        <v>0.212685090084029</v>
      </c>
    </row>
    <row r="1209" spans="2:33" x14ac:dyDescent="0.5">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row>
    <row r="1210" spans="2:33" x14ac:dyDescent="0.5">
      <c r="B1210" s="6" t="s">
        <v>470</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row>
    <row r="1211" spans="2:33" x14ac:dyDescent="0.5">
      <c r="B1211" s="24" t="s">
        <v>58</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row>
    <row r="1212" spans="2:33" x14ac:dyDescent="0.5">
      <c r="B1212" t="s">
        <v>458</v>
      </c>
      <c r="C1212" s="17">
        <v>0.18271693249719501</v>
      </c>
      <c r="D1212" s="17">
        <v>0.18414633701734101</v>
      </c>
      <c r="E1212" s="17">
        <v>0.18208224725852501</v>
      </c>
      <c r="F1212" s="17"/>
      <c r="G1212" s="17">
        <v>0.30812403591235499</v>
      </c>
      <c r="H1212" s="17">
        <v>0.28472180669934599</v>
      </c>
      <c r="I1212" s="17">
        <v>0.22553124176956299</v>
      </c>
      <c r="J1212" s="17">
        <v>0.145876518112353</v>
      </c>
      <c r="K1212" s="17">
        <v>0.159021580078228</v>
      </c>
      <c r="L1212" s="17">
        <v>9.3589527271346201E-2</v>
      </c>
      <c r="M1212" s="17"/>
      <c r="N1212" s="17">
        <v>0.11721973622981501</v>
      </c>
      <c r="O1212" s="17">
        <v>0.166958160640374</v>
      </c>
      <c r="P1212" s="17">
        <v>0.19378769372218299</v>
      </c>
      <c r="Q1212" s="17">
        <v>0.159384641837476</v>
      </c>
      <c r="R1212" s="17">
        <v>7.8008431965659999E-2</v>
      </c>
      <c r="S1212" s="17">
        <v>0.23243487359100801</v>
      </c>
      <c r="T1212" s="17">
        <v>0.156545466168383</v>
      </c>
      <c r="U1212" s="17">
        <v>0.197012242799179</v>
      </c>
      <c r="V1212" s="17">
        <v>0.27531680324659102</v>
      </c>
      <c r="W1212" s="17">
        <v>0.16872955534926101</v>
      </c>
      <c r="X1212" s="17">
        <v>0.242085409642809</v>
      </c>
      <c r="Y1212" s="17">
        <v>0.171993851524403</v>
      </c>
      <c r="Z1212" s="17">
        <v>0.19551272937408001</v>
      </c>
      <c r="AA1212" s="17">
        <v>0.221980857651218</v>
      </c>
      <c r="AB1212" s="17">
        <v>0.156283221581447</v>
      </c>
      <c r="AC1212" s="17">
        <v>0.231199218466418</v>
      </c>
      <c r="AD1212" s="17">
        <v>0.22843906765067001</v>
      </c>
      <c r="AE1212" s="17"/>
      <c r="AF1212" s="17">
        <v>0.2239484923127</v>
      </c>
      <c r="AG1212" s="17">
        <v>0.15554621762701101</v>
      </c>
    </row>
    <row r="1213" spans="2:33" x14ac:dyDescent="0.5">
      <c r="B1213" t="s">
        <v>459</v>
      </c>
      <c r="C1213" s="17">
        <v>0.34201366802913002</v>
      </c>
      <c r="D1213" s="17">
        <v>0.38613142227823199</v>
      </c>
      <c r="E1213" s="17">
        <v>0.29961456883008403</v>
      </c>
      <c r="F1213" s="17"/>
      <c r="G1213" s="17">
        <v>0.40032718046299198</v>
      </c>
      <c r="H1213" s="17">
        <v>0.420703766302579</v>
      </c>
      <c r="I1213" s="17">
        <v>0.40494922516730802</v>
      </c>
      <c r="J1213" s="17">
        <v>0.33014642555226598</v>
      </c>
      <c r="K1213" s="17">
        <v>0.29273006180339201</v>
      </c>
      <c r="L1213" s="17">
        <v>0.27246284692005501</v>
      </c>
      <c r="M1213" s="17"/>
      <c r="N1213" s="17">
        <v>0.26480591138451898</v>
      </c>
      <c r="O1213" s="17">
        <v>0.34805026118591398</v>
      </c>
      <c r="P1213" s="17">
        <v>0.37751151953183398</v>
      </c>
      <c r="Q1213" s="17">
        <v>0.33545260775138802</v>
      </c>
      <c r="R1213" s="17">
        <v>0.15144644386130601</v>
      </c>
      <c r="S1213" s="17">
        <v>0.26420185765721599</v>
      </c>
      <c r="T1213" s="17">
        <v>0.37581387930127103</v>
      </c>
      <c r="U1213" s="17">
        <v>0.361247584708071</v>
      </c>
      <c r="V1213" s="17">
        <v>0.30797315076450599</v>
      </c>
      <c r="W1213" s="17">
        <v>0.43764611457478603</v>
      </c>
      <c r="X1213" s="17">
        <v>0.26603715117288801</v>
      </c>
      <c r="Y1213" s="17">
        <v>0.35489353293355902</v>
      </c>
      <c r="Z1213" s="17">
        <v>0.37732961255953301</v>
      </c>
      <c r="AA1213" s="17">
        <v>0.51868948167165096</v>
      </c>
      <c r="AB1213" s="17">
        <v>0.32831147950669798</v>
      </c>
      <c r="AC1213" s="17">
        <v>0.32623979887904597</v>
      </c>
      <c r="AD1213" s="17">
        <v>0.23697780341160399</v>
      </c>
      <c r="AE1213" s="17"/>
      <c r="AF1213" s="17">
        <v>0.384072426282146</v>
      </c>
      <c r="AG1213" s="17">
        <v>0.31429784710457198</v>
      </c>
    </row>
    <row r="1214" spans="2:33" x14ac:dyDescent="0.5">
      <c r="B1214" t="s">
        <v>460</v>
      </c>
      <c r="C1214" s="17">
        <v>0.306132107423712</v>
      </c>
      <c r="D1214" s="17">
        <v>0.29651728176616499</v>
      </c>
      <c r="E1214" s="17">
        <v>0.31476802400027998</v>
      </c>
      <c r="F1214" s="17"/>
      <c r="G1214" s="17">
        <v>0.21567209218482999</v>
      </c>
      <c r="H1214" s="17">
        <v>0.193793417278218</v>
      </c>
      <c r="I1214" s="17">
        <v>0.25328499911422298</v>
      </c>
      <c r="J1214" s="17">
        <v>0.37043743048972999</v>
      </c>
      <c r="K1214" s="17">
        <v>0.35072321345641</v>
      </c>
      <c r="L1214" s="17">
        <v>0.35928914634331599</v>
      </c>
      <c r="M1214" s="17"/>
      <c r="N1214" s="17">
        <v>0.46328224127730899</v>
      </c>
      <c r="O1214" s="17">
        <v>0.31609129621170801</v>
      </c>
      <c r="P1214" s="17">
        <v>0.163028809153305</v>
      </c>
      <c r="Q1214" s="17">
        <v>0.33814240026333597</v>
      </c>
      <c r="R1214" s="17">
        <v>0.53451192078760501</v>
      </c>
      <c r="S1214" s="17">
        <v>0.16765586618179501</v>
      </c>
      <c r="T1214" s="17">
        <v>0.24669806735435801</v>
      </c>
      <c r="U1214" s="17">
        <v>0.30034364379761302</v>
      </c>
      <c r="V1214" s="17">
        <v>0.28831129616371898</v>
      </c>
      <c r="W1214" s="17">
        <v>0.22840811831456501</v>
      </c>
      <c r="X1214" s="17">
        <v>0.38103570412618398</v>
      </c>
      <c r="Y1214" s="17">
        <v>0.27634714584653403</v>
      </c>
      <c r="Z1214" s="17">
        <v>0.213000554016058</v>
      </c>
      <c r="AA1214" s="17">
        <v>0.18463585272166799</v>
      </c>
      <c r="AB1214" s="17">
        <v>0.36668710933798099</v>
      </c>
      <c r="AC1214" s="17">
        <v>0.357809234214435</v>
      </c>
      <c r="AD1214" s="17">
        <v>0.29253750713147503</v>
      </c>
      <c r="AE1214" s="17"/>
      <c r="AF1214" s="17">
        <v>0.26873233310245498</v>
      </c>
      <c r="AG1214" s="17">
        <v>0.330777757717786</v>
      </c>
    </row>
    <row r="1215" spans="2:33" x14ac:dyDescent="0.5">
      <c r="B1215" t="s">
        <v>443</v>
      </c>
      <c r="C1215" s="17">
        <v>0.169137292049963</v>
      </c>
      <c r="D1215" s="17">
        <v>0.13320495893826301</v>
      </c>
      <c r="E1215" s="17">
        <v>0.20353515991111201</v>
      </c>
      <c r="F1215" s="17"/>
      <c r="G1215" s="17">
        <v>7.5876691439822702E-2</v>
      </c>
      <c r="H1215" s="17">
        <v>0.100781009719858</v>
      </c>
      <c r="I1215" s="17">
        <v>0.116234533948906</v>
      </c>
      <c r="J1215" s="17">
        <v>0.15353962584565001</v>
      </c>
      <c r="K1215" s="17">
        <v>0.19752514466196999</v>
      </c>
      <c r="L1215" s="17">
        <v>0.27465847946528299</v>
      </c>
      <c r="M1215" s="17"/>
      <c r="N1215" s="17">
        <v>0.15469211110835601</v>
      </c>
      <c r="O1215" s="17">
        <v>0.16890028196200399</v>
      </c>
      <c r="P1215" s="17">
        <v>0.26567197759267802</v>
      </c>
      <c r="Q1215" s="17">
        <v>0.16702035014780001</v>
      </c>
      <c r="R1215" s="17">
        <v>0.23603320338542899</v>
      </c>
      <c r="S1215" s="17">
        <v>0.33570740256998</v>
      </c>
      <c r="T1215" s="17">
        <v>0.220942587175988</v>
      </c>
      <c r="U1215" s="17">
        <v>0.141396528695137</v>
      </c>
      <c r="V1215" s="17">
        <v>0.12839874982518401</v>
      </c>
      <c r="W1215" s="17">
        <v>0.16521621176138801</v>
      </c>
      <c r="X1215" s="17">
        <v>0.11084173505812001</v>
      </c>
      <c r="Y1215" s="17">
        <v>0.19676546969550299</v>
      </c>
      <c r="Z1215" s="17">
        <v>0.21415710405032901</v>
      </c>
      <c r="AA1215" s="17">
        <v>7.4693807955463001E-2</v>
      </c>
      <c r="AB1215" s="17">
        <v>0.148718189573875</v>
      </c>
      <c r="AC1215" s="17">
        <v>8.4751748440101596E-2</v>
      </c>
      <c r="AD1215" s="17">
        <v>0.242045621806252</v>
      </c>
      <c r="AE1215" s="17"/>
      <c r="AF1215" s="17">
        <v>0.12324674830269899</v>
      </c>
      <c r="AG1215" s="17">
        <v>0.199378177550631</v>
      </c>
    </row>
    <row r="1216" spans="2:33" x14ac:dyDescent="0.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row>
    <row r="1217" spans="2:33" x14ac:dyDescent="0.5">
      <c r="B1217" s="6" t="s">
        <v>471</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row>
    <row r="1218" spans="2:33" x14ac:dyDescent="0.5">
      <c r="B1218" s="24" t="s">
        <v>58</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row>
    <row r="1219" spans="2:33" x14ac:dyDescent="0.5">
      <c r="B1219" t="s">
        <v>458</v>
      </c>
      <c r="C1219" s="17">
        <v>8.53132531829046E-2</v>
      </c>
      <c r="D1219" s="17">
        <v>0.124500233281417</v>
      </c>
      <c r="E1219" s="17">
        <v>4.8844484230429398E-2</v>
      </c>
      <c r="F1219" s="17"/>
      <c r="G1219" s="17">
        <v>0.12223266381011</v>
      </c>
      <c r="H1219" s="17">
        <v>0.212419765824408</v>
      </c>
      <c r="I1219" s="17">
        <v>0.114720684907044</v>
      </c>
      <c r="J1219" s="17">
        <v>5.3225443587409299E-2</v>
      </c>
      <c r="K1219" s="17">
        <v>3.1561304824324302E-2</v>
      </c>
      <c r="L1219" s="17">
        <v>4.1254432490574901E-2</v>
      </c>
      <c r="M1219" s="17"/>
      <c r="N1219" s="17">
        <v>8.2164727098035698E-2</v>
      </c>
      <c r="O1219" s="17">
        <v>0.24071337171596899</v>
      </c>
      <c r="P1219" s="17">
        <v>0.11390332173365</v>
      </c>
      <c r="Q1219" s="17">
        <v>5.5616678566684202E-2</v>
      </c>
      <c r="R1219" s="17">
        <v>0</v>
      </c>
      <c r="S1219" s="17">
        <v>0.123409277393771</v>
      </c>
      <c r="T1219" s="17">
        <v>0</v>
      </c>
      <c r="U1219" s="17">
        <v>0.11934112545500999</v>
      </c>
      <c r="V1219" s="17">
        <v>4.7378545191775902E-2</v>
      </c>
      <c r="W1219" s="17">
        <v>0.100225973943999</v>
      </c>
      <c r="X1219" s="17">
        <v>8.3969809513368701E-2</v>
      </c>
      <c r="Y1219" s="17">
        <v>8.9614780192920199E-2</v>
      </c>
      <c r="Z1219" s="17">
        <v>8.9895842430784495E-2</v>
      </c>
      <c r="AA1219" s="17">
        <v>5.2794590831141103E-2</v>
      </c>
      <c r="AB1219" s="17">
        <v>5.9812471229217103E-2</v>
      </c>
      <c r="AC1219" s="17">
        <v>9.1555295883939306E-2</v>
      </c>
      <c r="AD1219" s="17">
        <v>0.121273937369189</v>
      </c>
      <c r="AE1219" s="17"/>
      <c r="AF1219" s="17">
        <v>0.116095330065122</v>
      </c>
      <c r="AG1219" s="17">
        <v>6.5028523771229099E-2</v>
      </c>
    </row>
    <row r="1220" spans="2:33" x14ac:dyDescent="0.5">
      <c r="B1220" t="s">
        <v>459</v>
      </c>
      <c r="C1220" s="17">
        <v>0.230311813006322</v>
      </c>
      <c r="D1220" s="17">
        <v>0.27047853541116901</v>
      </c>
      <c r="E1220" s="17">
        <v>0.191190398842362</v>
      </c>
      <c r="F1220" s="17"/>
      <c r="G1220" s="17">
        <v>0.36454530498533699</v>
      </c>
      <c r="H1220" s="17">
        <v>0.28838215961327601</v>
      </c>
      <c r="I1220" s="17">
        <v>0.30716922774216199</v>
      </c>
      <c r="J1220" s="17">
        <v>0.240349166570613</v>
      </c>
      <c r="K1220" s="17">
        <v>0.215808704082671</v>
      </c>
      <c r="L1220" s="17">
        <v>9.2522667225053506E-2</v>
      </c>
      <c r="M1220" s="17"/>
      <c r="N1220" s="17">
        <v>0.22046304027897301</v>
      </c>
      <c r="O1220" s="17">
        <v>0.256559785127568</v>
      </c>
      <c r="P1220" s="17">
        <v>0.25649102380040101</v>
      </c>
      <c r="Q1220" s="17">
        <v>0.18266606540880201</v>
      </c>
      <c r="R1220" s="17">
        <v>0.22481177799216401</v>
      </c>
      <c r="S1220" s="17">
        <v>0.16765586618179501</v>
      </c>
      <c r="T1220" s="17">
        <v>0.20355876180209601</v>
      </c>
      <c r="U1220" s="17">
        <v>0.232679937502354</v>
      </c>
      <c r="V1220" s="17">
        <v>0.297345896601515</v>
      </c>
      <c r="W1220" s="17">
        <v>0.41030981943695299</v>
      </c>
      <c r="X1220" s="17">
        <v>0.109067977925172</v>
      </c>
      <c r="Y1220" s="17">
        <v>0.20744853641533301</v>
      </c>
      <c r="Z1220" s="17">
        <v>0.21455257547717599</v>
      </c>
      <c r="AA1220" s="17">
        <v>0.140467917363751</v>
      </c>
      <c r="AB1220" s="17">
        <v>0.23692295651662101</v>
      </c>
      <c r="AC1220" s="17">
        <v>0.293519573376892</v>
      </c>
      <c r="AD1220" s="17">
        <v>0.21456979166503601</v>
      </c>
      <c r="AE1220" s="17"/>
      <c r="AF1220" s="17">
        <v>0.29168556516507699</v>
      </c>
      <c r="AG1220" s="17">
        <v>0.18986782476331901</v>
      </c>
    </row>
    <row r="1221" spans="2:33" x14ac:dyDescent="0.5">
      <c r="B1221" t="s">
        <v>460</v>
      </c>
      <c r="C1221" s="17">
        <v>0.36715956700820901</v>
      </c>
      <c r="D1221" s="17">
        <v>0.36099164106500498</v>
      </c>
      <c r="E1221" s="17">
        <v>0.37279496182878102</v>
      </c>
      <c r="F1221" s="17"/>
      <c r="G1221" s="17">
        <v>0.32217388284613901</v>
      </c>
      <c r="H1221" s="17">
        <v>0.32415866746144401</v>
      </c>
      <c r="I1221" s="17">
        <v>0.30452226637348501</v>
      </c>
      <c r="J1221" s="17">
        <v>0.42348342093597802</v>
      </c>
      <c r="K1221" s="17">
        <v>0.371640540079821</v>
      </c>
      <c r="L1221" s="17">
        <v>0.40617963637718402</v>
      </c>
      <c r="M1221" s="17"/>
      <c r="N1221" s="17">
        <v>0.412095444352095</v>
      </c>
      <c r="O1221" s="17">
        <v>0.24242711594220001</v>
      </c>
      <c r="P1221" s="17">
        <v>0.199167209004049</v>
      </c>
      <c r="Q1221" s="17">
        <v>0.40562172279952802</v>
      </c>
      <c r="R1221" s="17">
        <v>0.46578968449155</v>
      </c>
      <c r="S1221" s="17">
        <v>0.14079258026344399</v>
      </c>
      <c r="T1221" s="17">
        <v>0.39181703087990699</v>
      </c>
      <c r="U1221" s="17">
        <v>0.40499730201557999</v>
      </c>
      <c r="V1221" s="17">
        <v>0.36902791832818899</v>
      </c>
      <c r="W1221" s="17">
        <v>0.24966854154484</v>
      </c>
      <c r="X1221" s="17">
        <v>0.33175386112319299</v>
      </c>
      <c r="Y1221" s="17">
        <v>0.40085031351148798</v>
      </c>
      <c r="Z1221" s="17">
        <v>0.35217284621464401</v>
      </c>
      <c r="AA1221" s="17">
        <v>0.46830661446342198</v>
      </c>
      <c r="AB1221" s="17">
        <v>0.37118046056759701</v>
      </c>
      <c r="AC1221" s="17">
        <v>0.31730238901101898</v>
      </c>
      <c r="AD1221" s="17">
        <v>0.260780186821918</v>
      </c>
      <c r="AE1221" s="17"/>
      <c r="AF1221" s="17">
        <v>0.37717894419966203</v>
      </c>
      <c r="AG1221" s="17">
        <v>0.36055701202207902</v>
      </c>
    </row>
    <row r="1222" spans="2:33" x14ac:dyDescent="0.5">
      <c r="B1222" t="s">
        <v>443</v>
      </c>
      <c r="C1222" s="17">
        <v>0.31721536680256501</v>
      </c>
      <c r="D1222" s="17">
        <v>0.244029590242409</v>
      </c>
      <c r="E1222" s="17">
        <v>0.387170155098427</v>
      </c>
      <c r="F1222" s="17"/>
      <c r="G1222" s="17">
        <v>0.19104814835841399</v>
      </c>
      <c r="H1222" s="17">
        <v>0.17503940710087301</v>
      </c>
      <c r="I1222" s="17">
        <v>0.27358782097730999</v>
      </c>
      <c r="J1222" s="17">
        <v>0.28294196890599899</v>
      </c>
      <c r="K1222" s="17">
        <v>0.38098945101318399</v>
      </c>
      <c r="L1222" s="17">
        <v>0.46004326390718697</v>
      </c>
      <c r="M1222" s="17"/>
      <c r="N1222" s="17">
        <v>0.28527678827089598</v>
      </c>
      <c r="O1222" s="17">
        <v>0.26029972721426298</v>
      </c>
      <c r="P1222" s="17">
        <v>0.43043844546190002</v>
      </c>
      <c r="Q1222" s="17">
        <v>0.35609553322498599</v>
      </c>
      <c r="R1222" s="17">
        <v>0.30939853751628599</v>
      </c>
      <c r="S1222" s="17">
        <v>0.568142276160989</v>
      </c>
      <c r="T1222" s="17">
        <v>0.40462420731799698</v>
      </c>
      <c r="U1222" s="17">
        <v>0.242981635027056</v>
      </c>
      <c r="V1222" s="17">
        <v>0.28624763987851998</v>
      </c>
      <c r="W1222" s="17">
        <v>0.23979566507420799</v>
      </c>
      <c r="X1222" s="17">
        <v>0.47520835143826601</v>
      </c>
      <c r="Y1222" s="17">
        <v>0.302086369880258</v>
      </c>
      <c r="Z1222" s="17">
        <v>0.34337873587739598</v>
      </c>
      <c r="AA1222" s="17">
        <v>0.33843087734168598</v>
      </c>
      <c r="AB1222" s="17">
        <v>0.33208411168656499</v>
      </c>
      <c r="AC1222" s="17">
        <v>0.29762274172815001</v>
      </c>
      <c r="AD1222" s="17">
        <v>0.40337608414385601</v>
      </c>
      <c r="AE1222" s="17"/>
      <c r="AF1222" s="17">
        <v>0.215040160570139</v>
      </c>
      <c r="AG1222" s="17">
        <v>0.38454663944337197</v>
      </c>
    </row>
    <row r="1223" spans="2:33" x14ac:dyDescent="0.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row>
    <row r="1224" spans="2:33" x14ac:dyDescent="0.5">
      <c r="B1224" s="6" t="s">
        <v>472</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row>
    <row r="1225" spans="2:33" x14ac:dyDescent="0.5">
      <c r="B1225" s="24" t="s">
        <v>58</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row>
    <row r="1226" spans="2:33" x14ac:dyDescent="0.5">
      <c r="B1226" t="s">
        <v>458</v>
      </c>
      <c r="C1226" s="17">
        <v>0.222470302602605</v>
      </c>
      <c r="D1226" s="17">
        <v>0.218450055100044</v>
      </c>
      <c r="E1226" s="17">
        <v>0.22710715677881499</v>
      </c>
      <c r="F1226" s="17"/>
      <c r="G1226" s="17">
        <v>0.372818164667645</v>
      </c>
      <c r="H1226" s="17">
        <v>0.29974336531517298</v>
      </c>
      <c r="I1226" s="17">
        <v>0.28050635302254601</v>
      </c>
      <c r="J1226" s="17">
        <v>0.16849183114329899</v>
      </c>
      <c r="K1226" s="17">
        <v>0.18027274736652699</v>
      </c>
      <c r="L1226" s="17">
        <v>0.15313671231057799</v>
      </c>
      <c r="M1226" s="17"/>
      <c r="N1226" s="17">
        <v>0.24806106441602199</v>
      </c>
      <c r="O1226" s="17">
        <v>0.33359689500884898</v>
      </c>
      <c r="P1226" s="17">
        <v>0.19378769372218299</v>
      </c>
      <c r="Q1226" s="17">
        <v>0.16930468824092601</v>
      </c>
      <c r="R1226" s="17">
        <v>6.6499036822309607E-2</v>
      </c>
      <c r="S1226" s="17">
        <v>0.23243487359100801</v>
      </c>
      <c r="T1226" s="17">
        <v>0.20723886965947799</v>
      </c>
      <c r="U1226" s="17">
        <v>0.27501183540861701</v>
      </c>
      <c r="V1226" s="17">
        <v>0.26277770514817</v>
      </c>
      <c r="W1226" s="17">
        <v>0.27198986682112503</v>
      </c>
      <c r="X1226" s="17">
        <v>0.37396605611450101</v>
      </c>
      <c r="Y1226" s="17">
        <v>0.17785224637013</v>
      </c>
      <c r="Z1226" s="17">
        <v>0.18868925630932801</v>
      </c>
      <c r="AA1226" s="17">
        <v>0.38084427557435502</v>
      </c>
      <c r="AB1226" s="17">
        <v>0.181129016666117</v>
      </c>
      <c r="AC1226" s="17">
        <v>0.29471375617484602</v>
      </c>
      <c r="AD1226" s="17">
        <v>0.18937469181501901</v>
      </c>
      <c r="AE1226" s="17"/>
      <c r="AF1226" s="17">
        <v>0.266933992779952</v>
      </c>
      <c r="AG1226" s="17">
        <v>0.19316968304586901</v>
      </c>
    </row>
    <row r="1227" spans="2:33" x14ac:dyDescent="0.5">
      <c r="B1227" t="s">
        <v>459</v>
      </c>
      <c r="C1227" s="17">
        <v>0.421939791463324</v>
      </c>
      <c r="D1227" s="17">
        <v>0.46034797427775798</v>
      </c>
      <c r="E1227" s="17">
        <v>0.38363327353813098</v>
      </c>
      <c r="F1227" s="17"/>
      <c r="G1227" s="17">
        <v>0.461886716145751</v>
      </c>
      <c r="H1227" s="17">
        <v>0.46573926338319899</v>
      </c>
      <c r="I1227" s="17">
        <v>0.45043432049884102</v>
      </c>
      <c r="J1227" s="17">
        <v>0.44352517987140599</v>
      </c>
      <c r="K1227" s="17">
        <v>0.41374900594782998</v>
      </c>
      <c r="L1227" s="17">
        <v>0.34940106270389598</v>
      </c>
      <c r="M1227" s="17"/>
      <c r="N1227" s="17">
        <v>0.36170963706082299</v>
      </c>
      <c r="O1227" s="17">
        <v>0.30929894050812901</v>
      </c>
      <c r="P1227" s="17">
        <v>0.37751151953183398</v>
      </c>
      <c r="Q1227" s="17">
        <v>0.500971994515231</v>
      </c>
      <c r="R1227" s="17">
        <v>0.41257386690146403</v>
      </c>
      <c r="S1227" s="17">
        <v>0.45911667996375199</v>
      </c>
      <c r="T1227" s="17">
        <v>0.350893761809833</v>
      </c>
      <c r="U1227" s="17">
        <v>0.45897837989939599</v>
      </c>
      <c r="V1227" s="17">
        <v>0.39369237767607201</v>
      </c>
      <c r="W1227" s="17">
        <v>0.40799671539368099</v>
      </c>
      <c r="X1227" s="17">
        <v>0.294436301988655</v>
      </c>
      <c r="Y1227" s="17">
        <v>0.41060472623616701</v>
      </c>
      <c r="Z1227" s="17">
        <v>0.46567758706549001</v>
      </c>
      <c r="AA1227" s="17">
        <v>0.43451987170397699</v>
      </c>
      <c r="AB1227" s="17">
        <v>0.445468238787538</v>
      </c>
      <c r="AC1227" s="17">
        <v>0.32748747457877198</v>
      </c>
      <c r="AD1227" s="17">
        <v>0.42832382414362202</v>
      </c>
      <c r="AE1227" s="17"/>
      <c r="AF1227" s="17">
        <v>0.44980980966310902</v>
      </c>
      <c r="AG1227" s="17">
        <v>0.403574046356382</v>
      </c>
    </row>
    <row r="1228" spans="2:33" x14ac:dyDescent="0.5">
      <c r="B1228" t="s">
        <v>460</v>
      </c>
      <c r="C1228" s="17">
        <v>0.24535058045177199</v>
      </c>
      <c r="D1228" s="17">
        <v>0.243609307841024</v>
      </c>
      <c r="E1228" s="17">
        <v>0.24793593639867301</v>
      </c>
      <c r="F1228" s="17"/>
      <c r="G1228" s="17">
        <v>0.132545982423564</v>
      </c>
      <c r="H1228" s="17">
        <v>0.198208257634509</v>
      </c>
      <c r="I1228" s="17">
        <v>0.19061394619136601</v>
      </c>
      <c r="J1228" s="17">
        <v>0.26134202055803601</v>
      </c>
      <c r="K1228" s="17">
        <v>0.27404395808269699</v>
      </c>
      <c r="L1228" s="17">
        <v>0.32167460154565802</v>
      </c>
      <c r="M1228" s="17"/>
      <c r="N1228" s="17">
        <v>0.31217549479132201</v>
      </c>
      <c r="O1228" s="17">
        <v>0.25467514598881402</v>
      </c>
      <c r="P1228" s="17">
        <v>6.2051167294286502E-2</v>
      </c>
      <c r="Q1228" s="17">
        <v>0.235933981279563</v>
      </c>
      <c r="R1228" s="17">
        <v>0.34003130467547399</v>
      </c>
      <c r="S1228" s="17">
        <v>0.30844844644524</v>
      </c>
      <c r="T1228" s="17">
        <v>0.29754108811853902</v>
      </c>
      <c r="U1228" s="17">
        <v>0.19903527254105599</v>
      </c>
      <c r="V1228" s="17">
        <v>0.27082312523123397</v>
      </c>
      <c r="W1228" s="17">
        <v>0.229512904686167</v>
      </c>
      <c r="X1228" s="17">
        <v>0.26455266983404402</v>
      </c>
      <c r="Y1228" s="17">
        <v>0.250283403475275</v>
      </c>
      <c r="Z1228" s="17">
        <v>0.16862845997883499</v>
      </c>
      <c r="AA1228" s="17">
        <v>0.18463585272166799</v>
      </c>
      <c r="AB1228" s="17">
        <v>0.29812977256610901</v>
      </c>
      <c r="AC1228" s="17">
        <v>0.26140528651701</v>
      </c>
      <c r="AD1228" s="17">
        <v>0.226653947109385</v>
      </c>
      <c r="AE1228" s="17"/>
      <c r="AF1228" s="17">
        <v>0.225609572854963</v>
      </c>
      <c r="AG1228" s="17">
        <v>0.25835948166877898</v>
      </c>
    </row>
    <row r="1229" spans="2:33" x14ac:dyDescent="0.5">
      <c r="B1229" t="s">
        <v>443</v>
      </c>
      <c r="C1229" s="17">
        <v>0.11023932548229901</v>
      </c>
      <c r="D1229" s="17">
        <v>7.7592662781173105E-2</v>
      </c>
      <c r="E1229" s="17">
        <v>0.14132363328438199</v>
      </c>
      <c r="F1229" s="17"/>
      <c r="G1229" s="17">
        <v>3.2749136763039803E-2</v>
      </c>
      <c r="H1229" s="17">
        <v>3.6309113667118101E-2</v>
      </c>
      <c r="I1229" s="17">
        <v>7.8445380287247096E-2</v>
      </c>
      <c r="J1229" s="17">
        <v>0.126640968427259</v>
      </c>
      <c r="K1229" s="17">
        <v>0.13193428860294601</v>
      </c>
      <c r="L1229" s="17">
        <v>0.17578762343986901</v>
      </c>
      <c r="M1229" s="17"/>
      <c r="N1229" s="17">
        <v>7.8053803731832697E-2</v>
      </c>
      <c r="O1229" s="17">
        <v>0.10242901849420701</v>
      </c>
      <c r="P1229" s="17">
        <v>0.366649619451696</v>
      </c>
      <c r="Q1229" s="17">
        <v>9.3789335964281004E-2</v>
      </c>
      <c r="R1229" s="17">
        <v>0.180895791600752</v>
      </c>
      <c r="S1229" s="17">
        <v>0</v>
      </c>
      <c r="T1229" s="17">
        <v>0.14432628041215001</v>
      </c>
      <c r="U1229" s="17">
        <v>6.6974512150931906E-2</v>
      </c>
      <c r="V1229" s="17">
        <v>7.2706791944523799E-2</v>
      </c>
      <c r="W1229" s="17">
        <v>9.0500513099027305E-2</v>
      </c>
      <c r="X1229" s="17">
        <v>6.7044972062799801E-2</v>
      </c>
      <c r="Y1229" s="17">
        <v>0.16125962391842699</v>
      </c>
      <c r="Z1229" s="17">
        <v>0.17700469664634799</v>
      </c>
      <c r="AA1229" s="17">
        <v>0</v>
      </c>
      <c r="AB1229" s="17">
        <v>7.5272971980234804E-2</v>
      </c>
      <c r="AC1229" s="17">
        <v>0.116393482729372</v>
      </c>
      <c r="AD1229" s="17">
        <v>0.155647536931975</v>
      </c>
      <c r="AE1229" s="17"/>
      <c r="AF1229" s="17">
        <v>5.76466247019762E-2</v>
      </c>
      <c r="AG1229" s="17">
        <v>0.14489678892897001</v>
      </c>
    </row>
    <row r="1230" spans="2:33" x14ac:dyDescent="0.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row>
    <row r="1231" spans="2:33" x14ac:dyDescent="0.5">
      <c r="B1231" s="6" t="s">
        <v>473</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row>
    <row r="1232" spans="2:33" x14ac:dyDescent="0.5">
      <c r="B1232" s="24" t="s">
        <v>58</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row>
    <row r="1233" spans="2:33" x14ac:dyDescent="0.5">
      <c r="B1233" t="s">
        <v>458</v>
      </c>
      <c r="C1233" s="17">
        <v>0.13323752274640099</v>
      </c>
      <c r="D1233" s="17">
        <v>0.160156221558098</v>
      </c>
      <c r="E1233" s="17">
        <v>0.108475081274962</v>
      </c>
      <c r="F1233" s="17"/>
      <c r="G1233" s="17">
        <v>0.27126026049683</v>
      </c>
      <c r="H1233" s="17">
        <v>0.19199394914797999</v>
      </c>
      <c r="I1233" s="17">
        <v>0.153529327709064</v>
      </c>
      <c r="J1233" s="17">
        <v>0.101987421918636</v>
      </c>
      <c r="K1233" s="17">
        <v>0.123953757794703</v>
      </c>
      <c r="L1233" s="17">
        <v>6.6331483683468098E-2</v>
      </c>
      <c r="M1233" s="17"/>
      <c r="N1233" s="17">
        <v>0.19029153636436799</v>
      </c>
      <c r="O1233" s="17">
        <v>0.10362086001420601</v>
      </c>
      <c r="P1233" s="17">
        <v>0.19378769372218299</v>
      </c>
      <c r="Q1233" s="17">
        <v>6.9785483882653307E-2</v>
      </c>
      <c r="R1233" s="17">
        <v>0</v>
      </c>
      <c r="S1233" s="17">
        <v>0</v>
      </c>
      <c r="T1233" s="17">
        <v>0.14530409421166501</v>
      </c>
      <c r="U1233" s="17">
        <v>0.20662818822889101</v>
      </c>
      <c r="V1233" s="17">
        <v>0.16516702520116899</v>
      </c>
      <c r="W1233" s="17">
        <v>0.165364443879844</v>
      </c>
      <c r="X1233" s="17">
        <v>0.126322948079863</v>
      </c>
      <c r="Y1233" s="17">
        <v>9.50145222679116E-2</v>
      </c>
      <c r="Z1233" s="17">
        <v>0.12571669009108399</v>
      </c>
      <c r="AA1233" s="17">
        <v>0.27455559568941701</v>
      </c>
      <c r="AB1233" s="17">
        <v>9.4002428341965996E-2</v>
      </c>
      <c r="AC1233" s="17">
        <v>6.7762223153860698E-2</v>
      </c>
      <c r="AD1233" s="17">
        <v>0.161504464961403</v>
      </c>
      <c r="AE1233" s="17"/>
      <c r="AF1233" s="17">
        <v>0.17024658457931</v>
      </c>
      <c r="AG1233" s="17">
        <v>0.108849343614336</v>
      </c>
    </row>
    <row r="1234" spans="2:33" x14ac:dyDescent="0.5">
      <c r="B1234" t="s">
        <v>459</v>
      </c>
      <c r="C1234" s="17">
        <v>0.37463078713166198</v>
      </c>
      <c r="D1234" s="17">
        <v>0.40940383471624398</v>
      </c>
      <c r="E1234" s="17">
        <v>0.33955468495430602</v>
      </c>
      <c r="F1234" s="17"/>
      <c r="G1234" s="17">
        <v>0.458540299916737</v>
      </c>
      <c r="H1234" s="17">
        <v>0.459577184872627</v>
      </c>
      <c r="I1234" s="17">
        <v>0.44748974853901502</v>
      </c>
      <c r="J1234" s="17">
        <v>0.34717567881539202</v>
      </c>
      <c r="K1234" s="17">
        <v>0.32736154542527401</v>
      </c>
      <c r="L1234" s="17">
        <v>0.29601213969540402</v>
      </c>
      <c r="M1234" s="17"/>
      <c r="N1234" s="17">
        <v>0.32345414741550099</v>
      </c>
      <c r="O1234" s="17">
        <v>0.411024392195385</v>
      </c>
      <c r="P1234" s="17">
        <v>0.31372269352163101</v>
      </c>
      <c r="Q1234" s="17">
        <v>0.37475052908152101</v>
      </c>
      <c r="R1234" s="17">
        <v>0.56334717616100904</v>
      </c>
      <c r="S1234" s="17">
        <v>0.35584415098478001</v>
      </c>
      <c r="T1234" s="17">
        <v>0.172946730358749</v>
      </c>
      <c r="U1234" s="17">
        <v>0.37692036313169902</v>
      </c>
      <c r="V1234" s="17">
        <v>0.35612063542552802</v>
      </c>
      <c r="W1234" s="17">
        <v>0.40299953297997099</v>
      </c>
      <c r="X1234" s="17">
        <v>0.35738627205503698</v>
      </c>
      <c r="Y1234" s="17">
        <v>0.34518914044827897</v>
      </c>
      <c r="Z1234" s="17">
        <v>0.45863150847626499</v>
      </c>
      <c r="AA1234" s="17">
        <v>0.32864885146605499</v>
      </c>
      <c r="AB1234" s="17">
        <v>0.396731536119449</v>
      </c>
      <c r="AC1234" s="17">
        <v>0.43804899877805498</v>
      </c>
      <c r="AD1234" s="17">
        <v>0.31567558586549899</v>
      </c>
      <c r="AE1234" s="17"/>
      <c r="AF1234" s="17">
        <v>0.425751082399143</v>
      </c>
      <c r="AG1234" s="17">
        <v>0.34094360738373403</v>
      </c>
    </row>
    <row r="1235" spans="2:33" x14ac:dyDescent="0.5">
      <c r="B1235" t="s">
        <v>460</v>
      </c>
      <c r="C1235" s="17">
        <v>0.31061826824150301</v>
      </c>
      <c r="D1235" s="17">
        <v>0.30467367815774299</v>
      </c>
      <c r="E1235" s="17">
        <v>0.31740358400954499</v>
      </c>
      <c r="F1235" s="17"/>
      <c r="G1235" s="17">
        <v>0.16417196684716401</v>
      </c>
      <c r="H1235" s="17">
        <v>0.26414046194163798</v>
      </c>
      <c r="I1235" s="17">
        <v>0.27833109790524202</v>
      </c>
      <c r="J1235" s="17">
        <v>0.34052078061726498</v>
      </c>
      <c r="K1235" s="17">
        <v>0.32470433843608298</v>
      </c>
      <c r="L1235" s="17">
        <v>0.38059695926369203</v>
      </c>
      <c r="M1235" s="17"/>
      <c r="N1235" s="17">
        <v>0.31508770259489499</v>
      </c>
      <c r="O1235" s="17">
        <v>0.241300812095989</v>
      </c>
      <c r="P1235" s="17">
        <v>6.2051167294286502E-2</v>
      </c>
      <c r="Q1235" s="17">
        <v>0.410557331194703</v>
      </c>
      <c r="R1235" s="17">
        <v>0.127254286322705</v>
      </c>
      <c r="S1235" s="17">
        <v>0.64415584901522005</v>
      </c>
      <c r="T1235" s="17">
        <v>0.45678380658064999</v>
      </c>
      <c r="U1235" s="17">
        <v>0.29245326138430799</v>
      </c>
      <c r="V1235" s="17">
        <v>0.29831713990171699</v>
      </c>
      <c r="W1235" s="17">
        <v>0.254030122456464</v>
      </c>
      <c r="X1235" s="17">
        <v>0.38156354079174498</v>
      </c>
      <c r="Y1235" s="17">
        <v>0.37877381614584299</v>
      </c>
      <c r="Z1235" s="17">
        <v>0.184912473418057</v>
      </c>
      <c r="AA1235" s="17">
        <v>0.396795552844528</v>
      </c>
      <c r="AB1235" s="17">
        <v>0.34087328974061798</v>
      </c>
      <c r="AC1235" s="17">
        <v>0.22513300707471301</v>
      </c>
      <c r="AD1235" s="17">
        <v>0.23550758302873601</v>
      </c>
      <c r="AE1235" s="17"/>
      <c r="AF1235" s="17">
        <v>0.29120170977425602</v>
      </c>
      <c r="AG1235" s="17">
        <v>0.32341336443079299</v>
      </c>
    </row>
    <row r="1236" spans="2:33" x14ac:dyDescent="0.5">
      <c r="B1236" t="s">
        <v>443</v>
      </c>
      <c r="C1236" s="17">
        <v>0.18151342188043401</v>
      </c>
      <c r="D1236" s="17">
        <v>0.12576626556791601</v>
      </c>
      <c r="E1236" s="17">
        <v>0.23456664976118799</v>
      </c>
      <c r="F1236" s="17"/>
      <c r="G1236" s="17">
        <v>0.10602747273927</v>
      </c>
      <c r="H1236" s="17">
        <v>8.4288404037755796E-2</v>
      </c>
      <c r="I1236" s="17">
        <v>0.12064982584667799</v>
      </c>
      <c r="J1236" s="17">
        <v>0.210316118648706</v>
      </c>
      <c r="K1236" s="17">
        <v>0.22398035834394101</v>
      </c>
      <c r="L1236" s="17">
        <v>0.25705941735743498</v>
      </c>
      <c r="M1236" s="17"/>
      <c r="N1236" s="17">
        <v>0.171166613625236</v>
      </c>
      <c r="O1236" s="17">
        <v>0.24405393569442099</v>
      </c>
      <c r="P1236" s="17">
        <v>0.43043844546190002</v>
      </c>
      <c r="Q1236" s="17">
        <v>0.144906655841123</v>
      </c>
      <c r="R1236" s="17">
        <v>0.30939853751628599</v>
      </c>
      <c r="S1236" s="17">
        <v>0</v>
      </c>
      <c r="T1236" s="17">
        <v>0.224965368848935</v>
      </c>
      <c r="U1236" s="17">
        <v>0.123998187255103</v>
      </c>
      <c r="V1236" s="17">
        <v>0.180395199471586</v>
      </c>
      <c r="W1236" s="17">
        <v>0.17760590068372201</v>
      </c>
      <c r="X1236" s="17">
        <v>0.13472723907335399</v>
      </c>
      <c r="Y1236" s="17">
        <v>0.18102252113796599</v>
      </c>
      <c r="Z1236" s="17">
        <v>0.23073932801459399</v>
      </c>
      <c r="AA1236" s="17">
        <v>0</v>
      </c>
      <c r="AB1236" s="17">
        <v>0.16839274579796701</v>
      </c>
      <c r="AC1236" s="17">
        <v>0.26905577099337102</v>
      </c>
      <c r="AD1236" s="17">
        <v>0.28731236614436201</v>
      </c>
      <c r="AE1236" s="17"/>
      <c r="AF1236" s="17">
        <v>0.112800623247291</v>
      </c>
      <c r="AG1236" s="17">
        <v>0.22679368457113699</v>
      </c>
    </row>
    <row r="1237" spans="2:33" x14ac:dyDescent="0.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row>
    <row r="1238" spans="2:33" x14ac:dyDescent="0.5">
      <c r="B1238" s="6" t="s">
        <v>474</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row>
    <row r="1239" spans="2:33" x14ac:dyDescent="0.5">
      <c r="B1239" s="24" t="s">
        <v>58</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row>
    <row r="1240" spans="2:33" x14ac:dyDescent="0.5">
      <c r="B1240" t="s">
        <v>458</v>
      </c>
      <c r="C1240" s="17">
        <v>0.17430629636585701</v>
      </c>
      <c r="D1240" s="17">
        <v>0.20726787972784999</v>
      </c>
      <c r="E1240" s="17">
        <v>0.14402823624972999</v>
      </c>
      <c r="F1240" s="17"/>
      <c r="G1240" s="17">
        <v>0.24105487786899699</v>
      </c>
      <c r="H1240" s="17">
        <v>0.27190256686646003</v>
      </c>
      <c r="I1240" s="17">
        <v>0.22085692943638</v>
      </c>
      <c r="J1240" s="17">
        <v>0.183736825069101</v>
      </c>
      <c r="K1240" s="17">
        <v>0.16794776345536</v>
      </c>
      <c r="L1240" s="17">
        <v>5.6847530232184598E-2</v>
      </c>
      <c r="M1240" s="17"/>
      <c r="N1240" s="17">
        <v>0.205936098545729</v>
      </c>
      <c r="O1240" s="17">
        <v>7.48439054977241E-2</v>
      </c>
      <c r="P1240" s="17">
        <v>0.145847466792768</v>
      </c>
      <c r="Q1240" s="17">
        <v>0.14486956027161799</v>
      </c>
      <c r="R1240" s="17">
        <v>0</v>
      </c>
      <c r="S1240" s="17">
        <v>0</v>
      </c>
      <c r="T1240" s="17">
        <v>0.15652510942942</v>
      </c>
      <c r="U1240" s="17">
        <v>0.23856627016246601</v>
      </c>
      <c r="V1240" s="17">
        <v>0.19992773924728399</v>
      </c>
      <c r="W1240" s="17">
        <v>0.19358739939649</v>
      </c>
      <c r="X1240" s="17">
        <v>0.23664824466595699</v>
      </c>
      <c r="Y1240" s="17">
        <v>0.135171783416452</v>
      </c>
      <c r="Z1240" s="17">
        <v>0.185827209826709</v>
      </c>
      <c r="AA1240" s="17">
        <v>0.11456619668300599</v>
      </c>
      <c r="AB1240" s="17">
        <v>0.154571027824526</v>
      </c>
      <c r="AC1240" s="17">
        <v>0.17730544872590501</v>
      </c>
      <c r="AD1240" s="17">
        <v>0.25313258018580198</v>
      </c>
      <c r="AE1240" s="17"/>
      <c r="AF1240" s="17">
        <v>0.19105722312423401</v>
      </c>
      <c r="AG1240" s="17">
        <v>0.1632677943834</v>
      </c>
    </row>
    <row r="1241" spans="2:33" x14ac:dyDescent="0.5">
      <c r="B1241" t="s">
        <v>459</v>
      </c>
      <c r="C1241" s="17">
        <v>0.31526858623457499</v>
      </c>
      <c r="D1241" s="17">
        <v>0.33421146972294802</v>
      </c>
      <c r="E1241" s="17">
        <v>0.294828159636986</v>
      </c>
      <c r="F1241" s="17"/>
      <c r="G1241" s="17">
        <v>0.43280551896778302</v>
      </c>
      <c r="H1241" s="17">
        <v>0.37215708391532698</v>
      </c>
      <c r="I1241" s="17">
        <v>0.374839781739497</v>
      </c>
      <c r="J1241" s="17">
        <v>0.33209864994902799</v>
      </c>
      <c r="K1241" s="17">
        <v>0.27307038714638299</v>
      </c>
      <c r="L1241" s="17">
        <v>0.21070329238450899</v>
      </c>
      <c r="M1241" s="17"/>
      <c r="N1241" s="17">
        <v>0.238399590564184</v>
      </c>
      <c r="O1241" s="17">
        <v>0.54098124559463201</v>
      </c>
      <c r="P1241" s="17">
        <v>0.425451746461249</v>
      </c>
      <c r="Q1241" s="17">
        <v>0.41256468734572899</v>
      </c>
      <c r="R1241" s="17">
        <v>0.48998184203015099</v>
      </c>
      <c r="S1241" s="17">
        <v>0.26420185765721599</v>
      </c>
      <c r="T1241" s="17">
        <v>0.348411608321125</v>
      </c>
      <c r="U1241" s="17">
        <v>0.35831027838597501</v>
      </c>
      <c r="V1241" s="17">
        <v>0.30721412755546301</v>
      </c>
      <c r="W1241" s="17">
        <v>0.31432585659672502</v>
      </c>
      <c r="X1241" s="17">
        <v>0.213063850323891</v>
      </c>
      <c r="Y1241" s="17">
        <v>0.26718858259797801</v>
      </c>
      <c r="Z1241" s="17">
        <v>0.31328089067895698</v>
      </c>
      <c r="AA1241" s="17">
        <v>0.307783927100653</v>
      </c>
      <c r="AB1241" s="17">
        <v>0.29555231340660298</v>
      </c>
      <c r="AC1241" s="17">
        <v>0.299957541101326</v>
      </c>
      <c r="AD1241" s="17">
        <v>0.31126679719564798</v>
      </c>
      <c r="AE1241" s="17"/>
      <c r="AF1241" s="17">
        <v>0.36741161789509102</v>
      </c>
      <c r="AG1241" s="17">
        <v>0.28090744510738103</v>
      </c>
    </row>
    <row r="1242" spans="2:33" x14ac:dyDescent="0.5">
      <c r="B1242" t="s">
        <v>460</v>
      </c>
      <c r="C1242" s="17">
        <v>0.17856070355577</v>
      </c>
      <c r="D1242" s="17">
        <v>0.15760471536253501</v>
      </c>
      <c r="E1242" s="17">
        <v>0.19893128722436201</v>
      </c>
      <c r="F1242" s="17"/>
      <c r="G1242" s="17">
        <v>0.123238590972212</v>
      </c>
      <c r="H1242" s="17">
        <v>0.16128945499271199</v>
      </c>
      <c r="I1242" s="17">
        <v>0.15434544188746699</v>
      </c>
      <c r="J1242" s="17">
        <v>0.178454289287243</v>
      </c>
      <c r="K1242" s="17">
        <v>0.18885531554634599</v>
      </c>
      <c r="L1242" s="17">
        <v>0.21976553027116899</v>
      </c>
      <c r="M1242" s="17"/>
      <c r="N1242" s="17">
        <v>0.20236672905417399</v>
      </c>
      <c r="O1242" s="17">
        <v>5.8463174751892097E-2</v>
      </c>
      <c r="P1242" s="17">
        <v>6.2051167294286502E-2</v>
      </c>
      <c r="Q1242" s="17">
        <v>0.148814536041698</v>
      </c>
      <c r="R1242" s="17">
        <v>0.20061962045356199</v>
      </c>
      <c r="S1242" s="17">
        <v>0</v>
      </c>
      <c r="T1242" s="17">
        <v>0.192737113950599</v>
      </c>
      <c r="U1242" s="17">
        <v>0.17670731869511</v>
      </c>
      <c r="V1242" s="17">
        <v>0.26525653698995</v>
      </c>
      <c r="W1242" s="17">
        <v>0.135262273652627</v>
      </c>
      <c r="X1242" s="17">
        <v>0.15076666147044401</v>
      </c>
      <c r="Y1242" s="17">
        <v>0.20078300096903601</v>
      </c>
      <c r="Z1242" s="17">
        <v>0.111945266021604</v>
      </c>
      <c r="AA1242" s="17">
        <v>6.6632041680469906E-2</v>
      </c>
      <c r="AB1242" s="17">
        <v>0.23172877268060199</v>
      </c>
      <c r="AC1242" s="17">
        <v>0.19656951024760499</v>
      </c>
      <c r="AD1242" s="17">
        <v>0.16491675635317801</v>
      </c>
      <c r="AE1242" s="17"/>
      <c r="AF1242" s="17">
        <v>0.18207096904809</v>
      </c>
      <c r="AG1242" s="17">
        <v>0.176247513774999</v>
      </c>
    </row>
    <row r="1243" spans="2:33" x14ac:dyDescent="0.5">
      <c r="B1243" t="s">
        <v>443</v>
      </c>
      <c r="C1243" s="17">
        <v>0.331864413843799</v>
      </c>
      <c r="D1243" s="17">
        <v>0.30091593518666698</v>
      </c>
      <c r="E1243" s="17">
        <v>0.36221231688892103</v>
      </c>
      <c r="F1243" s="17"/>
      <c r="G1243" s="17">
        <v>0.20290101219100801</v>
      </c>
      <c r="H1243" s="17">
        <v>0.194650894225501</v>
      </c>
      <c r="I1243" s="17">
        <v>0.24995784693665701</v>
      </c>
      <c r="J1243" s="17">
        <v>0.30571023569462802</v>
      </c>
      <c r="K1243" s="17">
        <v>0.37012653385191002</v>
      </c>
      <c r="L1243" s="17">
        <v>0.51268364711213799</v>
      </c>
      <c r="M1243" s="17"/>
      <c r="N1243" s="17">
        <v>0.35329758183591298</v>
      </c>
      <c r="O1243" s="17">
        <v>0.32571167415575197</v>
      </c>
      <c r="P1243" s="17">
        <v>0.366649619451696</v>
      </c>
      <c r="Q1243" s="17">
        <v>0.29375121634095502</v>
      </c>
      <c r="R1243" s="17">
        <v>0.30939853751628599</v>
      </c>
      <c r="S1243" s="17">
        <v>0.73579814234278396</v>
      </c>
      <c r="T1243" s="17">
        <v>0.302326168298857</v>
      </c>
      <c r="U1243" s="17">
        <v>0.22641613275644801</v>
      </c>
      <c r="V1243" s="17">
        <v>0.227601596207302</v>
      </c>
      <c r="W1243" s="17">
        <v>0.35682447035415699</v>
      </c>
      <c r="X1243" s="17">
        <v>0.39952124353970803</v>
      </c>
      <c r="Y1243" s="17">
        <v>0.39685663301653501</v>
      </c>
      <c r="Z1243" s="17">
        <v>0.38894663347273101</v>
      </c>
      <c r="AA1243" s="17">
        <v>0.51101783453587202</v>
      </c>
      <c r="AB1243" s="17">
        <v>0.31814788608826899</v>
      </c>
      <c r="AC1243" s="17">
        <v>0.32616749992516397</v>
      </c>
      <c r="AD1243" s="17">
        <v>0.270683866265372</v>
      </c>
      <c r="AE1243" s="17"/>
      <c r="AF1243" s="17">
        <v>0.25946018993258402</v>
      </c>
      <c r="AG1243" s="17">
        <v>0.37957724673422</v>
      </c>
    </row>
    <row r="1244" spans="2:33" x14ac:dyDescent="0.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row>
    <row r="1245" spans="2:33" x14ac:dyDescent="0.5">
      <c r="B1245" s="6" t="s">
        <v>487</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row>
    <row r="1246" spans="2:33" x14ac:dyDescent="0.5">
      <c r="B1246" s="24" t="s">
        <v>58</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row>
    <row r="1247" spans="2:33" x14ac:dyDescent="0.5">
      <c r="B1247" t="s">
        <v>475</v>
      </c>
      <c r="C1247" s="17">
        <v>0.58565677624703905</v>
      </c>
      <c r="D1247" s="17">
        <v>0.60743590013018101</v>
      </c>
      <c r="E1247" s="17">
        <v>0.56589423088614099</v>
      </c>
      <c r="F1247" s="17"/>
      <c r="G1247" s="17">
        <v>0.68656065949227396</v>
      </c>
      <c r="H1247" s="17">
        <v>0.59969399693111602</v>
      </c>
      <c r="I1247" s="17">
        <v>0.60292765135910498</v>
      </c>
      <c r="J1247" s="17">
        <v>0.615355077093522</v>
      </c>
      <c r="K1247" s="17">
        <v>0.52589485153896198</v>
      </c>
      <c r="L1247" s="17">
        <v>0.544649017388529</v>
      </c>
      <c r="M1247" s="17"/>
      <c r="N1247" s="17">
        <v>0.67711685940028199</v>
      </c>
      <c r="O1247" s="17">
        <v>0.60503730695925095</v>
      </c>
      <c r="P1247" s="17">
        <v>0.49567020330116801</v>
      </c>
      <c r="Q1247" s="17">
        <v>0.59355022469236896</v>
      </c>
      <c r="R1247" s="17">
        <v>0.33226955769727001</v>
      </c>
      <c r="S1247" s="17">
        <v>1</v>
      </c>
      <c r="T1247" s="17">
        <v>0.64607300127679601</v>
      </c>
      <c r="U1247" s="17">
        <v>0.66702120775935902</v>
      </c>
      <c r="V1247" s="17">
        <v>0.54001175409387403</v>
      </c>
      <c r="W1247" s="17">
        <v>0.62523747121122397</v>
      </c>
      <c r="X1247" s="17">
        <v>0.65701915180667303</v>
      </c>
      <c r="Y1247" s="17">
        <v>0.54119073570293197</v>
      </c>
      <c r="Z1247" s="17">
        <v>0.55316631018187601</v>
      </c>
      <c r="AA1247" s="17">
        <v>0.67489622991458098</v>
      </c>
      <c r="AB1247" s="17">
        <v>0.52541859843456995</v>
      </c>
      <c r="AC1247" s="17">
        <v>0.61744954528668194</v>
      </c>
      <c r="AD1247" s="17">
        <v>0.56689248533138603</v>
      </c>
      <c r="AE1247" s="17"/>
      <c r="AF1247" s="17">
        <v>0.64224447931000594</v>
      </c>
      <c r="AG1247" s="17">
        <v>0.54836669185628695</v>
      </c>
    </row>
    <row r="1248" spans="2:33" x14ac:dyDescent="0.5">
      <c r="B1248" t="s">
        <v>476</v>
      </c>
      <c r="C1248" s="17">
        <v>0.49864155976118102</v>
      </c>
      <c r="D1248" s="17">
        <v>0.52101462581354896</v>
      </c>
      <c r="E1248" s="17">
        <v>0.47956289310267403</v>
      </c>
      <c r="F1248" s="17"/>
      <c r="G1248" s="17">
        <v>0.57861070398971803</v>
      </c>
      <c r="H1248" s="17">
        <v>0.58763691140057295</v>
      </c>
      <c r="I1248" s="17">
        <v>0.50061330886019995</v>
      </c>
      <c r="J1248" s="17">
        <v>0.46652260685143598</v>
      </c>
      <c r="K1248" s="17">
        <v>0.510648323543616</v>
      </c>
      <c r="L1248" s="17">
        <v>0.43599853203560102</v>
      </c>
      <c r="M1248" s="17"/>
      <c r="N1248" s="17">
        <v>0.60937839157461904</v>
      </c>
      <c r="O1248" s="17">
        <v>0.54010479771217601</v>
      </c>
      <c r="P1248" s="17">
        <v>0.39469256144214898</v>
      </c>
      <c r="Q1248" s="17">
        <v>0.484548310575657</v>
      </c>
      <c r="R1248" s="17">
        <v>0.26711865727587197</v>
      </c>
      <c r="S1248" s="17">
        <v>0.87659072260622894</v>
      </c>
      <c r="T1248" s="17">
        <v>0.38000504185800998</v>
      </c>
      <c r="U1248" s="17">
        <v>0.53340946015244795</v>
      </c>
      <c r="V1248" s="17">
        <v>0.51586615830949101</v>
      </c>
      <c r="W1248" s="17">
        <v>0.40821780679924902</v>
      </c>
      <c r="X1248" s="17">
        <v>0.42884806879410797</v>
      </c>
      <c r="Y1248" s="17">
        <v>0.44408473897612999</v>
      </c>
      <c r="Z1248" s="17">
        <v>0.52495586133497296</v>
      </c>
      <c r="AA1248" s="17">
        <v>0.52513752324983698</v>
      </c>
      <c r="AB1248" s="17">
        <v>0.51576084536006805</v>
      </c>
      <c r="AC1248" s="17">
        <v>0.55013285532643097</v>
      </c>
      <c r="AD1248" s="17">
        <v>0.46206195851472598</v>
      </c>
      <c r="AE1248" s="17"/>
      <c r="AF1248" s="17">
        <v>0.53885475446974396</v>
      </c>
      <c r="AG1248" s="17">
        <v>0.472141925686346</v>
      </c>
    </row>
    <row r="1249" spans="2:33" x14ac:dyDescent="0.5">
      <c r="B1249" t="s">
        <v>477</v>
      </c>
      <c r="C1249" s="17">
        <v>0.42452689890338402</v>
      </c>
      <c r="D1249" s="17">
        <v>0.50320921196336099</v>
      </c>
      <c r="E1249" s="17">
        <v>0.35228309443436401</v>
      </c>
      <c r="F1249" s="17"/>
      <c r="G1249" s="17">
        <v>0.42571659704446402</v>
      </c>
      <c r="H1249" s="17">
        <v>0.54792073314313205</v>
      </c>
      <c r="I1249" s="17">
        <v>0.52795582883331404</v>
      </c>
      <c r="J1249" s="17">
        <v>0.485731408326881</v>
      </c>
      <c r="K1249" s="17">
        <v>0.43438331202595698</v>
      </c>
      <c r="L1249" s="17">
        <v>0.220524326964434</v>
      </c>
      <c r="M1249" s="17"/>
      <c r="N1249" s="17">
        <v>0.40967511742080898</v>
      </c>
      <c r="O1249" s="17">
        <v>0.46102570299345202</v>
      </c>
      <c r="P1249" s="17">
        <v>0.66836492760308797</v>
      </c>
      <c r="Q1249" s="17">
        <v>0.54117028002589296</v>
      </c>
      <c r="R1249" s="17">
        <v>0.14450746878796999</v>
      </c>
      <c r="S1249" s="17">
        <v>0.49663673124822399</v>
      </c>
      <c r="T1249" s="17">
        <v>0.44725389302135299</v>
      </c>
      <c r="U1249" s="17">
        <v>0.43623936294024501</v>
      </c>
      <c r="V1249" s="17">
        <v>0.42471730739135499</v>
      </c>
      <c r="W1249" s="17">
        <v>0.47087219079339798</v>
      </c>
      <c r="X1249" s="17">
        <v>0.40743985437441899</v>
      </c>
      <c r="Y1249" s="17">
        <v>0.34380455853953001</v>
      </c>
      <c r="Z1249" s="17">
        <v>0.42924327089921099</v>
      </c>
      <c r="AA1249" s="17">
        <v>0.28188220641990702</v>
      </c>
      <c r="AB1249" s="17">
        <v>0.41825839308836998</v>
      </c>
      <c r="AC1249" s="17">
        <v>0.55272220027462704</v>
      </c>
      <c r="AD1249" s="17">
        <v>0.50674294139138398</v>
      </c>
      <c r="AE1249" s="17"/>
      <c r="AF1249" s="17">
        <v>0.46640405405609597</v>
      </c>
      <c r="AG1249" s="17">
        <v>0.39693075053256799</v>
      </c>
    </row>
    <row r="1250" spans="2:33" x14ac:dyDescent="0.5">
      <c r="B1250" t="s">
        <v>478</v>
      </c>
      <c r="C1250" s="17">
        <v>0.38792453032817598</v>
      </c>
      <c r="D1250" s="17">
        <v>0.38818729559019999</v>
      </c>
      <c r="E1250" s="17">
        <v>0.38918011785756701</v>
      </c>
      <c r="F1250" s="17"/>
      <c r="G1250" s="17">
        <v>0.38377218965660098</v>
      </c>
      <c r="H1250" s="17">
        <v>0.41277490551496998</v>
      </c>
      <c r="I1250" s="17">
        <v>0.451422492972336</v>
      </c>
      <c r="J1250" s="17">
        <v>0.36251862071817798</v>
      </c>
      <c r="K1250" s="17">
        <v>0.406626639910523</v>
      </c>
      <c r="L1250" s="17">
        <v>0.33542409375196403</v>
      </c>
      <c r="M1250" s="17"/>
      <c r="N1250" s="17">
        <v>0.30070810483891502</v>
      </c>
      <c r="O1250" s="17">
        <v>0.50570111159492903</v>
      </c>
      <c r="P1250" s="17">
        <v>0.32545578631014299</v>
      </c>
      <c r="Q1250" s="17">
        <v>0.43583686068659799</v>
      </c>
      <c r="R1250" s="17">
        <v>0.40563489182812701</v>
      </c>
      <c r="S1250" s="17">
        <v>0.49663673124822399</v>
      </c>
      <c r="T1250" s="17">
        <v>0.38708952808067398</v>
      </c>
      <c r="U1250" s="17">
        <v>0.415222316568919</v>
      </c>
      <c r="V1250" s="17">
        <v>0.45631625483779698</v>
      </c>
      <c r="W1250" s="17">
        <v>0.34859395896927903</v>
      </c>
      <c r="X1250" s="17">
        <v>0.42293591040689099</v>
      </c>
      <c r="Y1250" s="17">
        <v>0.41183565895187002</v>
      </c>
      <c r="Z1250" s="17">
        <v>0.39106376499848799</v>
      </c>
      <c r="AA1250" s="17">
        <v>0.32285419907234603</v>
      </c>
      <c r="AB1250" s="17">
        <v>0.328900610551976</v>
      </c>
      <c r="AC1250" s="17">
        <v>0.40313467556512</v>
      </c>
      <c r="AD1250" s="17">
        <v>0.41897147474740598</v>
      </c>
      <c r="AE1250" s="17"/>
      <c r="AF1250" s="17">
        <v>0.43099729249026297</v>
      </c>
      <c r="AG1250" s="17">
        <v>0.35954050254426301</v>
      </c>
    </row>
    <row r="1251" spans="2:33" x14ac:dyDescent="0.5">
      <c r="B1251" t="s">
        <v>479</v>
      </c>
      <c r="C1251" s="17">
        <v>0.29520785543669997</v>
      </c>
      <c r="D1251" s="17">
        <v>0.33507115696646</v>
      </c>
      <c r="E1251" s="17">
        <v>0.25891684889314098</v>
      </c>
      <c r="F1251" s="17"/>
      <c r="G1251" s="17">
        <v>0.25264416418707503</v>
      </c>
      <c r="H1251" s="17">
        <v>0.28969650985901302</v>
      </c>
      <c r="I1251" s="17">
        <v>0.25711722861542502</v>
      </c>
      <c r="J1251" s="17">
        <v>0.28866861068143801</v>
      </c>
      <c r="K1251" s="17">
        <v>0.34222454451735002</v>
      </c>
      <c r="L1251" s="17">
        <v>0.31577452945735901</v>
      </c>
      <c r="M1251" s="17"/>
      <c r="N1251" s="17">
        <v>0.370963261107843</v>
      </c>
      <c r="O1251" s="17">
        <v>0.31177130246380502</v>
      </c>
      <c r="P1251" s="17">
        <v>0.25757651973238699</v>
      </c>
      <c r="Q1251" s="17">
        <v>0.24818864331725901</v>
      </c>
      <c r="R1251" s="17">
        <v>7.8008431965659999E-2</v>
      </c>
      <c r="S1251" s="17">
        <v>0.568142276160989</v>
      </c>
      <c r="T1251" s="17">
        <v>0.30274457558868501</v>
      </c>
      <c r="U1251" s="17">
        <v>0.29032971353319997</v>
      </c>
      <c r="V1251" s="17">
        <v>0.22527611411805001</v>
      </c>
      <c r="W1251" s="17">
        <v>0.37681885187362102</v>
      </c>
      <c r="X1251" s="17">
        <v>0.40375113483650998</v>
      </c>
      <c r="Y1251" s="17">
        <v>0.32020449405502099</v>
      </c>
      <c r="Z1251" s="17">
        <v>0.32858104247563602</v>
      </c>
      <c r="AA1251" s="17">
        <v>0.18698748886209901</v>
      </c>
      <c r="AB1251" s="17">
        <v>0.23896887087622301</v>
      </c>
      <c r="AC1251" s="17">
        <v>0.25537586334576401</v>
      </c>
      <c r="AD1251" s="17">
        <v>0.357906298105512</v>
      </c>
      <c r="AE1251" s="17"/>
      <c r="AF1251" s="17">
        <v>0.334551539735295</v>
      </c>
      <c r="AG1251" s="17">
        <v>0.26928121009990003</v>
      </c>
    </row>
    <row r="1252" spans="2:33" x14ac:dyDescent="0.5">
      <c r="B1252" t="s">
        <v>480</v>
      </c>
      <c r="C1252" s="17">
        <v>0.29302610529470702</v>
      </c>
      <c r="D1252" s="17">
        <v>0.33619402173128199</v>
      </c>
      <c r="E1252" s="17">
        <v>0.25362339727393801</v>
      </c>
      <c r="F1252" s="17"/>
      <c r="G1252" s="17">
        <v>0.34536475504929798</v>
      </c>
      <c r="H1252" s="17">
        <v>0.41620303217804</v>
      </c>
      <c r="I1252" s="17">
        <v>0.27112297010505299</v>
      </c>
      <c r="J1252" s="17">
        <v>0.26482864143193802</v>
      </c>
      <c r="K1252" s="17">
        <v>0.32670571498536899</v>
      </c>
      <c r="L1252" s="17">
        <v>0.22137508783224799</v>
      </c>
      <c r="M1252" s="17"/>
      <c r="N1252" s="17">
        <v>0.38612381488146402</v>
      </c>
      <c r="O1252" s="17">
        <v>0.25163084410772701</v>
      </c>
      <c r="P1252" s="17">
        <v>0.39469256144214898</v>
      </c>
      <c r="Q1252" s="17">
        <v>0.37450315951115798</v>
      </c>
      <c r="R1252" s="17">
        <v>0.32076016255391898</v>
      </c>
      <c r="S1252" s="17">
        <v>0.45911667996375199</v>
      </c>
      <c r="T1252" s="17">
        <v>0.25936335268109101</v>
      </c>
      <c r="U1252" s="17">
        <v>0.30569573768409503</v>
      </c>
      <c r="V1252" s="17">
        <v>0.30545282129897</v>
      </c>
      <c r="W1252" s="17">
        <v>0.209921854343565</v>
      </c>
      <c r="X1252" s="17">
        <v>0.203050201654113</v>
      </c>
      <c r="Y1252" s="17">
        <v>0.26831852044795002</v>
      </c>
      <c r="Z1252" s="17">
        <v>0.29355098991282902</v>
      </c>
      <c r="AA1252" s="17">
        <v>0.24097552493344501</v>
      </c>
      <c r="AB1252" s="17">
        <v>0.26865787548847703</v>
      </c>
      <c r="AC1252" s="17">
        <v>0.30266426272526997</v>
      </c>
      <c r="AD1252" s="17">
        <v>0.32936712900408399</v>
      </c>
      <c r="AE1252" s="17"/>
      <c r="AF1252" s="17">
        <v>0.36355822743517102</v>
      </c>
      <c r="AG1252" s="17">
        <v>0.24654694737677299</v>
      </c>
    </row>
    <row r="1253" spans="2:33" x14ac:dyDescent="0.5">
      <c r="B1253" t="s">
        <v>481</v>
      </c>
      <c r="C1253" s="17">
        <v>0.27137226183451102</v>
      </c>
      <c r="D1253" s="17">
        <v>0.32290741914103699</v>
      </c>
      <c r="E1253" s="17">
        <v>0.22402830067016499</v>
      </c>
      <c r="F1253" s="17"/>
      <c r="G1253" s="17">
        <v>0.41513014155328898</v>
      </c>
      <c r="H1253" s="17">
        <v>0.35944934689247199</v>
      </c>
      <c r="I1253" s="17">
        <v>0.280580275205699</v>
      </c>
      <c r="J1253" s="17">
        <v>0.27668313227513602</v>
      </c>
      <c r="K1253" s="17">
        <v>0.29287604150045798</v>
      </c>
      <c r="L1253" s="17">
        <v>0.14361970624001399</v>
      </c>
      <c r="M1253" s="17"/>
      <c r="N1253" s="17">
        <v>0.33537625450844799</v>
      </c>
      <c r="O1253" s="17">
        <v>7.8090473483679396E-2</v>
      </c>
      <c r="P1253" s="17">
        <v>0.33090373543194601</v>
      </c>
      <c r="Q1253" s="17">
        <v>0.206699821276291</v>
      </c>
      <c r="R1253" s="17">
        <v>0.14673066826171499</v>
      </c>
      <c r="S1253" s="17">
        <v>0.16765586618179501</v>
      </c>
      <c r="T1253" s="17">
        <v>0.18299998214617599</v>
      </c>
      <c r="U1253" s="17">
        <v>0.30027168996575498</v>
      </c>
      <c r="V1253" s="17">
        <v>0.28856833226756901</v>
      </c>
      <c r="W1253" s="17">
        <v>0.27465239468496899</v>
      </c>
      <c r="X1253" s="17">
        <v>0.27555920790272698</v>
      </c>
      <c r="Y1253" s="17">
        <v>0.244966713620386</v>
      </c>
      <c r="Z1253" s="17">
        <v>0.27738642713648098</v>
      </c>
      <c r="AA1253" s="17">
        <v>0.24579246845584601</v>
      </c>
      <c r="AB1253" s="17">
        <v>0.26525596696570303</v>
      </c>
      <c r="AC1253" s="17">
        <v>0.43671763966631</v>
      </c>
      <c r="AD1253" s="17">
        <v>0.33292007190664102</v>
      </c>
      <c r="AE1253" s="17"/>
      <c r="AF1253" s="17">
        <v>0.31095381629670199</v>
      </c>
      <c r="AG1253" s="17">
        <v>0.24528886515432</v>
      </c>
    </row>
    <row r="1254" spans="2:33" x14ac:dyDescent="0.5">
      <c r="B1254" t="s">
        <v>482</v>
      </c>
      <c r="C1254" s="17">
        <v>0.26152288750452202</v>
      </c>
      <c r="D1254" s="17">
        <v>0.31764330259442802</v>
      </c>
      <c r="E1254" s="17">
        <v>0.20983492153536201</v>
      </c>
      <c r="F1254" s="17"/>
      <c r="G1254" s="17">
        <v>0.347277642480469</v>
      </c>
      <c r="H1254" s="17">
        <v>0.31338655500089002</v>
      </c>
      <c r="I1254" s="17">
        <v>0.29873876183986697</v>
      </c>
      <c r="J1254" s="17">
        <v>0.27078989339287601</v>
      </c>
      <c r="K1254" s="17">
        <v>0.27013573519053602</v>
      </c>
      <c r="L1254" s="17">
        <v>0.15967161656485601</v>
      </c>
      <c r="M1254" s="17"/>
      <c r="N1254" s="17">
        <v>0.29569398255242502</v>
      </c>
      <c r="O1254" s="17">
        <v>0.16379086027553799</v>
      </c>
      <c r="P1254" s="17">
        <v>0.27039838538294497</v>
      </c>
      <c r="Q1254" s="17">
        <v>0.27711422452766599</v>
      </c>
      <c r="R1254" s="17">
        <v>0</v>
      </c>
      <c r="S1254" s="17">
        <v>0.16765586618179501</v>
      </c>
      <c r="T1254" s="17">
        <v>0.17254244894981999</v>
      </c>
      <c r="U1254" s="17">
        <v>0.23983318963245501</v>
      </c>
      <c r="V1254" s="17">
        <v>0.19667097720686499</v>
      </c>
      <c r="W1254" s="17">
        <v>0.38051043333141599</v>
      </c>
      <c r="X1254" s="17">
        <v>0.39712824909244498</v>
      </c>
      <c r="Y1254" s="17">
        <v>0.22586993537484901</v>
      </c>
      <c r="Z1254" s="17">
        <v>0.33564098276974802</v>
      </c>
      <c r="AA1254" s="17">
        <v>0.239958440179978</v>
      </c>
      <c r="AB1254" s="17">
        <v>0.231597299801301</v>
      </c>
      <c r="AC1254" s="17">
        <v>0.395717042068916</v>
      </c>
      <c r="AD1254" s="17">
        <v>0.327258887391709</v>
      </c>
      <c r="AE1254" s="17"/>
      <c r="AF1254" s="17">
        <v>0.30637216566818598</v>
      </c>
      <c r="AG1254" s="17">
        <v>0.23196817372286499</v>
      </c>
    </row>
    <row r="1255" spans="2:33" x14ac:dyDescent="0.5">
      <c r="B1255" t="s">
        <v>483</v>
      </c>
      <c r="C1255" s="17">
        <v>0.24093772641326699</v>
      </c>
      <c r="D1255" s="17">
        <v>0.30586208446176999</v>
      </c>
      <c r="E1255" s="17">
        <v>0.18090255390069901</v>
      </c>
      <c r="F1255" s="17"/>
      <c r="G1255" s="17">
        <v>0.37354803829903599</v>
      </c>
      <c r="H1255" s="17">
        <v>0.32006661787628798</v>
      </c>
      <c r="I1255" s="17">
        <v>0.24227355461918601</v>
      </c>
      <c r="J1255" s="17">
        <v>0.21491050988096999</v>
      </c>
      <c r="K1255" s="17">
        <v>0.24081267711412299</v>
      </c>
      <c r="L1255" s="17">
        <v>0.16842095068655299</v>
      </c>
      <c r="M1255" s="17"/>
      <c r="N1255" s="17">
        <v>0.32003996648896899</v>
      </c>
      <c r="O1255" s="17">
        <v>0.25732233285250899</v>
      </c>
      <c r="P1255" s="17">
        <v>0.44483076840078101</v>
      </c>
      <c r="Q1255" s="17">
        <v>0.256453087081221</v>
      </c>
      <c r="R1255" s="17">
        <v>0</v>
      </c>
      <c r="S1255" s="17">
        <v>0.14079258026344399</v>
      </c>
      <c r="T1255" s="17">
        <v>0.11947557826260501</v>
      </c>
      <c r="U1255" s="17">
        <v>0.33382423711817899</v>
      </c>
      <c r="V1255" s="17">
        <v>0.22977846128891399</v>
      </c>
      <c r="W1255" s="17">
        <v>0.37505767038835103</v>
      </c>
      <c r="X1255" s="17">
        <v>8.3969809513368701E-2</v>
      </c>
      <c r="Y1255" s="17">
        <v>0.176330600425715</v>
      </c>
      <c r="Z1255" s="17">
        <v>0.235257464659756</v>
      </c>
      <c r="AA1255" s="17">
        <v>0.21989074777510101</v>
      </c>
      <c r="AB1255" s="17">
        <v>0.20470071871486001</v>
      </c>
      <c r="AC1255" s="17">
        <v>0.35680784022576401</v>
      </c>
      <c r="AD1255" s="17">
        <v>0.22395057483198899</v>
      </c>
      <c r="AE1255" s="17"/>
      <c r="AF1255" s="17">
        <v>0.28528970280541499</v>
      </c>
      <c r="AG1255" s="17">
        <v>0.21171072384842399</v>
      </c>
    </row>
    <row r="1256" spans="2:33" x14ac:dyDescent="0.5">
      <c r="B1256" t="s">
        <v>484</v>
      </c>
      <c r="C1256" s="17">
        <v>0.22392238979859</v>
      </c>
      <c r="D1256" s="17">
        <v>0.262810031149673</v>
      </c>
      <c r="E1256" s="17">
        <v>0.18597737263154801</v>
      </c>
      <c r="F1256" s="17"/>
      <c r="G1256" s="17">
        <v>0.32210757506992299</v>
      </c>
      <c r="H1256" s="17">
        <v>0.347576149093548</v>
      </c>
      <c r="I1256" s="17">
        <v>0.27071812735192802</v>
      </c>
      <c r="J1256" s="17">
        <v>0.230823736136233</v>
      </c>
      <c r="K1256" s="17">
        <v>0.217057762715307</v>
      </c>
      <c r="L1256" s="17">
        <v>8.2612176952960595E-2</v>
      </c>
      <c r="M1256" s="17"/>
      <c r="N1256" s="17">
        <v>0.32282095971743002</v>
      </c>
      <c r="O1256" s="17">
        <v>0.45039494582551398</v>
      </c>
      <c r="P1256" s="17">
        <v>0.28296350850253099</v>
      </c>
      <c r="Q1256" s="17">
        <v>0.21978272708643701</v>
      </c>
      <c r="R1256" s="17">
        <v>8.4947407038996697E-2</v>
      </c>
      <c r="S1256" s="17">
        <v>0.73579814234278396</v>
      </c>
      <c r="T1256" s="17">
        <v>7.0470271220004002E-2</v>
      </c>
      <c r="U1256" s="17">
        <v>0.23078328845991899</v>
      </c>
      <c r="V1256" s="17">
        <v>0.179258335241431</v>
      </c>
      <c r="W1256" s="17">
        <v>0.321208436371902</v>
      </c>
      <c r="X1256" s="17">
        <v>0.23599658712346999</v>
      </c>
      <c r="Y1256" s="17">
        <v>0.151621371977953</v>
      </c>
      <c r="Z1256" s="17">
        <v>0.25315247871825802</v>
      </c>
      <c r="AA1256" s="17">
        <v>0.18818093410230399</v>
      </c>
      <c r="AB1256" s="17">
        <v>0.164444901085879</v>
      </c>
      <c r="AC1256" s="17">
        <v>0.34842864268940998</v>
      </c>
      <c r="AD1256" s="17">
        <v>0.32498789945012901</v>
      </c>
      <c r="AE1256" s="17"/>
      <c r="AF1256" s="17">
        <v>0.28439537859428299</v>
      </c>
      <c r="AG1256" s="17">
        <v>0.184071985320375</v>
      </c>
    </row>
    <row r="1257" spans="2:33" x14ac:dyDescent="0.5">
      <c r="B1257" t="s">
        <v>485</v>
      </c>
      <c r="C1257" s="17">
        <v>0.16993707232163299</v>
      </c>
      <c r="D1257" s="17">
        <v>0.20149678117155201</v>
      </c>
      <c r="E1257" s="17">
        <v>0.14095854414669101</v>
      </c>
      <c r="F1257" s="17"/>
      <c r="G1257" s="17">
        <v>0.24708488278847501</v>
      </c>
      <c r="H1257" s="17">
        <v>0.27196817337609702</v>
      </c>
      <c r="I1257" s="17">
        <v>0.21862627002472801</v>
      </c>
      <c r="J1257" s="17">
        <v>0.14522502595463799</v>
      </c>
      <c r="K1257" s="17">
        <v>0.160517023865727</v>
      </c>
      <c r="L1257" s="17">
        <v>7.4384121594646996E-2</v>
      </c>
      <c r="M1257" s="17"/>
      <c r="N1257" s="17">
        <v>0.21097450611485</v>
      </c>
      <c r="O1257" s="17">
        <v>0.12558453698466199</v>
      </c>
      <c r="P1257" s="17">
        <v>0.26386494032915597</v>
      </c>
      <c r="Q1257" s="17">
        <v>0.17843252067335399</v>
      </c>
      <c r="R1257" s="17">
        <v>0.15137376609651801</v>
      </c>
      <c r="S1257" s="17">
        <v>0.431857723839011</v>
      </c>
      <c r="T1257" s="17">
        <v>0.10569716219294201</v>
      </c>
      <c r="U1257" s="17">
        <v>0.21362195189677799</v>
      </c>
      <c r="V1257" s="17">
        <v>0.192662069840662</v>
      </c>
      <c r="W1257" s="17">
        <v>0.29687084556446303</v>
      </c>
      <c r="X1257" s="17">
        <v>0.16636861980679801</v>
      </c>
      <c r="Y1257" s="17">
        <v>0.13752427356675401</v>
      </c>
      <c r="Z1257" s="17">
        <v>0.141053915371325</v>
      </c>
      <c r="AA1257" s="17">
        <v>0.11553850365922801</v>
      </c>
      <c r="AB1257" s="17">
        <v>0.150049905617055</v>
      </c>
      <c r="AC1257" s="17">
        <v>0.108002188293208</v>
      </c>
      <c r="AD1257" s="17">
        <v>0.170411373500713</v>
      </c>
      <c r="AE1257" s="17"/>
      <c r="AF1257" s="17">
        <v>0.24674732935991001</v>
      </c>
      <c r="AG1257" s="17">
        <v>0.119320757963625</v>
      </c>
    </row>
    <row r="1258" spans="2:33" x14ac:dyDescent="0.5">
      <c r="B1258" t="s">
        <v>486</v>
      </c>
      <c r="C1258" s="17">
        <v>0.16467174723441899</v>
      </c>
      <c r="D1258" s="17">
        <v>0.223600661736023</v>
      </c>
      <c r="E1258" s="17">
        <v>0.109971332532787</v>
      </c>
      <c r="F1258" s="17"/>
      <c r="G1258" s="17">
        <v>0.26145740707988502</v>
      </c>
      <c r="H1258" s="17">
        <v>0.243578965312785</v>
      </c>
      <c r="I1258" s="17">
        <v>0.209872863777639</v>
      </c>
      <c r="J1258" s="17">
        <v>0.152842757468128</v>
      </c>
      <c r="K1258" s="17">
        <v>0.163863374683687</v>
      </c>
      <c r="L1258" s="17">
        <v>6.1184358852150199E-2</v>
      </c>
      <c r="M1258" s="17"/>
      <c r="N1258" s="17">
        <v>0.17524214425399501</v>
      </c>
      <c r="O1258" s="17">
        <v>0.32430561065986702</v>
      </c>
      <c r="P1258" s="17">
        <v>0.15322138332152299</v>
      </c>
      <c r="Q1258" s="17">
        <v>0.16930659825137101</v>
      </c>
      <c r="R1258" s="17">
        <v>0.13986437095316701</v>
      </c>
      <c r="S1258" s="17">
        <v>0.29106514357556701</v>
      </c>
      <c r="T1258" s="17">
        <v>0.144862790663986</v>
      </c>
      <c r="U1258" s="17">
        <v>0.17052314109043501</v>
      </c>
      <c r="V1258" s="17">
        <v>0.115061175848689</v>
      </c>
      <c r="W1258" s="17">
        <v>0.16680037088591099</v>
      </c>
      <c r="X1258" s="17">
        <v>0.116605416978295</v>
      </c>
      <c r="Y1258" s="17">
        <v>0.17245535372856199</v>
      </c>
      <c r="Z1258" s="17">
        <v>0.120035745964668</v>
      </c>
      <c r="AA1258" s="17">
        <v>0.17315003801277001</v>
      </c>
      <c r="AB1258" s="17">
        <v>0.15746477817965199</v>
      </c>
      <c r="AC1258" s="17">
        <v>0.116845852073725</v>
      </c>
      <c r="AD1258" s="17">
        <v>0.26473985281232199</v>
      </c>
      <c r="AE1258" s="17"/>
      <c r="AF1258" s="17">
        <v>0.205073622707131</v>
      </c>
      <c r="AG1258" s="17">
        <v>0.138047776576948</v>
      </c>
    </row>
    <row r="1259" spans="2:33" x14ac:dyDescent="0.5">
      <c r="B1259" t="s">
        <v>56</v>
      </c>
      <c r="C1259" s="17">
        <v>0.133055172497892</v>
      </c>
      <c r="D1259" s="17">
        <v>7.7943136687456296E-2</v>
      </c>
      <c r="E1259" s="17">
        <v>0.18532431266945501</v>
      </c>
      <c r="F1259" s="17"/>
      <c r="G1259" s="17">
        <v>2.1788359610653799E-2</v>
      </c>
      <c r="H1259" s="17">
        <v>5.10467121466434E-2</v>
      </c>
      <c r="I1259" s="17">
        <v>6.7712230145801702E-2</v>
      </c>
      <c r="J1259" s="17">
        <v>0.14214056360458499</v>
      </c>
      <c r="K1259" s="17">
        <v>0.149065045449878</v>
      </c>
      <c r="L1259" s="17">
        <v>0.250613476837863</v>
      </c>
      <c r="M1259" s="17"/>
      <c r="N1259" s="17">
        <v>6.1260107355082097E-2</v>
      </c>
      <c r="O1259" s="17">
        <v>0.124308032421256</v>
      </c>
      <c r="P1259" s="17">
        <v>0.33163507239691298</v>
      </c>
      <c r="Q1259" s="17">
        <v>5.5443540441739901E-2</v>
      </c>
      <c r="R1259" s="17">
        <v>0.31566437798786201</v>
      </c>
      <c r="S1259" s="17">
        <v>0</v>
      </c>
      <c r="T1259" s="17">
        <v>0.153631583532471</v>
      </c>
      <c r="U1259" s="17">
        <v>7.17457597368822E-2</v>
      </c>
      <c r="V1259" s="17">
        <v>0.182082658492637</v>
      </c>
      <c r="W1259" s="17">
        <v>0.20290420534634199</v>
      </c>
      <c r="X1259" s="17">
        <v>0.21636301699946001</v>
      </c>
      <c r="Y1259" s="17">
        <v>0.167499286087017</v>
      </c>
      <c r="Z1259" s="17">
        <v>0.178769157205769</v>
      </c>
      <c r="AA1259" s="17">
        <v>0.17621374033615</v>
      </c>
      <c r="AB1259" s="17">
        <v>0.11745616468721</v>
      </c>
      <c r="AC1259" s="17">
        <v>0.114333543894449</v>
      </c>
      <c r="AD1259" s="17">
        <v>6.5428138829413202E-2</v>
      </c>
      <c r="AE1259" s="17"/>
      <c r="AF1259" s="17">
        <v>8.9353620201715403E-2</v>
      </c>
      <c r="AG1259" s="17">
        <v>0.16185355951349401</v>
      </c>
    </row>
    <row r="1260" spans="2:33" x14ac:dyDescent="0.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row>
    <row r="1261" spans="2:33" x14ac:dyDescent="0.5">
      <c r="B1261" s="6" t="s">
        <v>489</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row>
    <row r="1262" spans="2:33" x14ac:dyDescent="0.5">
      <c r="B1262" s="24" t="s">
        <v>58</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row>
    <row r="1263" spans="2:33" x14ac:dyDescent="0.5">
      <c r="B1263" t="s">
        <v>476</v>
      </c>
      <c r="C1263" s="17">
        <v>0.471739005718115</v>
      </c>
      <c r="D1263" s="17">
        <v>0.43878849894931499</v>
      </c>
      <c r="E1263" s="17">
        <v>0.50293002800379905</v>
      </c>
      <c r="F1263" s="17"/>
      <c r="G1263" s="17">
        <v>0.52131098596574499</v>
      </c>
      <c r="H1263" s="17">
        <v>0.417662046977963</v>
      </c>
      <c r="I1263" s="17">
        <v>0.47465001387720401</v>
      </c>
      <c r="J1263" s="17">
        <v>0.47459031143771602</v>
      </c>
      <c r="K1263" s="17">
        <v>0.450778140221125</v>
      </c>
      <c r="L1263" s="17">
        <v>0.49371672151877899</v>
      </c>
      <c r="M1263" s="17"/>
      <c r="N1263" s="17">
        <v>0.39180903076806001</v>
      </c>
      <c r="O1263" s="17">
        <v>0.484401643316617</v>
      </c>
      <c r="P1263" s="17">
        <v>0.31808186978138803</v>
      </c>
      <c r="Q1263" s="17">
        <v>0.51381164055333095</v>
      </c>
      <c r="R1263" s="17">
        <v>0.33226955769727001</v>
      </c>
      <c r="S1263" s="17">
        <v>0.87659072260622894</v>
      </c>
      <c r="T1263" s="17">
        <v>0.50788563427160305</v>
      </c>
      <c r="U1263" s="17">
        <v>0.45790361742997698</v>
      </c>
      <c r="V1263" s="17">
        <v>0.39216247896935902</v>
      </c>
      <c r="W1263" s="17">
        <v>0.51976445151539696</v>
      </c>
      <c r="X1263" s="17">
        <v>0.52523123954804896</v>
      </c>
      <c r="Y1263" s="17">
        <v>0.46732424606925799</v>
      </c>
      <c r="Z1263" s="17">
        <v>0.49307299762099199</v>
      </c>
      <c r="AA1263" s="17">
        <v>0.57633452176837197</v>
      </c>
      <c r="AB1263" s="17">
        <v>0.47053586823023702</v>
      </c>
      <c r="AC1263" s="17">
        <v>0.52100690312410602</v>
      </c>
      <c r="AD1263" s="17">
        <v>0.449037771521763</v>
      </c>
      <c r="AE1263" s="17"/>
      <c r="AF1263" s="17">
        <v>0.47986848921005298</v>
      </c>
      <c r="AG1263" s="17">
        <v>0.46638185020448297</v>
      </c>
    </row>
    <row r="1264" spans="2:33" x14ac:dyDescent="0.5">
      <c r="B1264" t="s">
        <v>475</v>
      </c>
      <c r="C1264" s="17">
        <v>0.35734286427435502</v>
      </c>
      <c r="D1264" s="17">
        <v>0.39288624459293497</v>
      </c>
      <c r="E1264" s="17">
        <v>0.32534918404072</v>
      </c>
      <c r="F1264" s="17"/>
      <c r="G1264" s="17">
        <v>0.40617273279753802</v>
      </c>
      <c r="H1264" s="17">
        <v>0.34029947613344902</v>
      </c>
      <c r="I1264" s="17">
        <v>0.41414866586972698</v>
      </c>
      <c r="J1264" s="17">
        <v>0.375014893660433</v>
      </c>
      <c r="K1264" s="17">
        <v>0.30593095846021601</v>
      </c>
      <c r="L1264" s="17">
        <v>0.32694992245199</v>
      </c>
      <c r="M1264" s="17"/>
      <c r="N1264" s="17">
        <v>0.38304604421289701</v>
      </c>
      <c r="O1264" s="17">
        <v>0.34075552186447</v>
      </c>
      <c r="P1264" s="17">
        <v>0.27039838538294497</v>
      </c>
      <c r="Q1264" s="17">
        <v>0.33282978199853802</v>
      </c>
      <c r="R1264" s="17">
        <v>0</v>
      </c>
      <c r="S1264" s="17">
        <v>0.45911667996375199</v>
      </c>
      <c r="T1264" s="17">
        <v>0.35654911359147601</v>
      </c>
      <c r="U1264" s="17">
        <v>0.36620731585036798</v>
      </c>
      <c r="V1264" s="17">
        <v>0.38200393124999799</v>
      </c>
      <c r="W1264" s="17">
        <v>0.47302524267903601</v>
      </c>
      <c r="X1264" s="17">
        <v>0.41082153026663099</v>
      </c>
      <c r="Y1264" s="17">
        <v>0.36792641717069902</v>
      </c>
      <c r="Z1264" s="17">
        <v>0.39876460254569701</v>
      </c>
      <c r="AA1264" s="17">
        <v>0.287183633305437</v>
      </c>
      <c r="AB1264" s="17">
        <v>0.312855998971933</v>
      </c>
      <c r="AC1264" s="17">
        <v>0.389373703613974</v>
      </c>
      <c r="AD1264" s="17">
        <v>0.33030826052562801</v>
      </c>
      <c r="AE1264" s="17"/>
      <c r="AF1264" s="17">
        <v>0.39026783034166601</v>
      </c>
      <c r="AG1264" s="17">
        <v>0.33564601678354</v>
      </c>
    </row>
    <row r="1265" spans="2:33" x14ac:dyDescent="0.5">
      <c r="B1265" t="s">
        <v>479</v>
      </c>
      <c r="C1265" s="17">
        <v>0.322584993648378</v>
      </c>
      <c r="D1265" s="17">
        <v>0.31675916155346201</v>
      </c>
      <c r="E1265" s="17">
        <v>0.32930513215134599</v>
      </c>
      <c r="F1265" s="17"/>
      <c r="G1265" s="17">
        <v>0.350441874654699</v>
      </c>
      <c r="H1265" s="17">
        <v>0.28444360835341598</v>
      </c>
      <c r="I1265" s="17">
        <v>0.32055745784607997</v>
      </c>
      <c r="J1265" s="17">
        <v>0.27740314288768803</v>
      </c>
      <c r="K1265" s="17">
        <v>0.35282505738747499</v>
      </c>
      <c r="L1265" s="17">
        <v>0.351294524171477</v>
      </c>
      <c r="M1265" s="17"/>
      <c r="N1265" s="17">
        <v>0.367467362197821</v>
      </c>
      <c r="O1265" s="17">
        <v>0.35531103431246502</v>
      </c>
      <c r="P1265" s="17">
        <v>0.31808186978138803</v>
      </c>
      <c r="Q1265" s="17">
        <v>0.31395061892175002</v>
      </c>
      <c r="R1265" s="17">
        <v>0.25890422356641202</v>
      </c>
      <c r="S1265" s="17">
        <v>0.64415584901522005</v>
      </c>
      <c r="T1265" s="17">
        <v>0.430215856612157</v>
      </c>
      <c r="U1265" s="17">
        <v>0.33685531946030201</v>
      </c>
      <c r="V1265" s="17">
        <v>0.337347008047228</v>
      </c>
      <c r="W1265" s="17">
        <v>0.37670436425788101</v>
      </c>
      <c r="X1265" s="17">
        <v>0.44929139747961699</v>
      </c>
      <c r="Y1265" s="17">
        <v>0.24723667415948899</v>
      </c>
      <c r="Z1265" s="17">
        <v>0.340900009707019</v>
      </c>
      <c r="AA1265" s="17">
        <v>0.13565097384135</v>
      </c>
      <c r="AB1265" s="17">
        <v>0.28711991558842098</v>
      </c>
      <c r="AC1265" s="17">
        <v>0.45379282471361199</v>
      </c>
      <c r="AD1265" s="17">
        <v>0.37359808483068002</v>
      </c>
      <c r="AE1265" s="17"/>
      <c r="AF1265" s="17">
        <v>0.33585096929188901</v>
      </c>
      <c r="AG1265" s="17">
        <v>0.31384299981410402</v>
      </c>
    </row>
    <row r="1266" spans="2:33" x14ac:dyDescent="0.5">
      <c r="B1266" t="s">
        <v>478</v>
      </c>
      <c r="C1266" s="17">
        <v>0.28719652432399001</v>
      </c>
      <c r="D1266" s="17">
        <v>0.30400326033591302</v>
      </c>
      <c r="E1266" s="17">
        <v>0.27252613244882301</v>
      </c>
      <c r="F1266" s="17"/>
      <c r="G1266" s="17">
        <v>0.45086316915389602</v>
      </c>
      <c r="H1266" s="17">
        <v>0.34561357833044298</v>
      </c>
      <c r="I1266" s="17">
        <v>0.307223390987516</v>
      </c>
      <c r="J1266" s="17">
        <v>0.262560542509027</v>
      </c>
      <c r="K1266" s="17">
        <v>0.246232746189401</v>
      </c>
      <c r="L1266" s="17">
        <v>0.22759710634818001</v>
      </c>
      <c r="M1266" s="17"/>
      <c r="N1266" s="17">
        <v>0.221058060858912</v>
      </c>
      <c r="O1266" s="17">
        <v>0.265776684309733</v>
      </c>
      <c r="P1266" s="17">
        <v>0.39469256144214898</v>
      </c>
      <c r="Q1266" s="17">
        <v>0.303284788755673</v>
      </c>
      <c r="R1266" s="17">
        <v>0.39876859451957902</v>
      </c>
      <c r="S1266" s="17">
        <v>0.30844844644524</v>
      </c>
      <c r="T1266" s="17">
        <v>0.20335485765401601</v>
      </c>
      <c r="U1266" s="17">
        <v>0.33082662619775899</v>
      </c>
      <c r="V1266" s="17">
        <v>0.22572056626138601</v>
      </c>
      <c r="W1266" s="17">
        <v>0.30181265706786498</v>
      </c>
      <c r="X1266" s="17">
        <v>0.337517484359739</v>
      </c>
      <c r="Y1266" s="17">
        <v>0.26526139857261299</v>
      </c>
      <c r="Z1266" s="17">
        <v>0.29819662875028902</v>
      </c>
      <c r="AA1266" s="17">
        <v>0.25510396935716101</v>
      </c>
      <c r="AB1266" s="17">
        <v>0.29109516693121401</v>
      </c>
      <c r="AC1266" s="17">
        <v>0.22152476081095501</v>
      </c>
      <c r="AD1266" s="17">
        <v>0.347454116085467</v>
      </c>
      <c r="AE1266" s="17"/>
      <c r="AF1266" s="17">
        <v>0.31985782208011099</v>
      </c>
      <c r="AG1266" s="17">
        <v>0.265673428603316</v>
      </c>
    </row>
    <row r="1267" spans="2:33" x14ac:dyDescent="0.5">
      <c r="B1267" t="s">
        <v>477</v>
      </c>
      <c r="C1267" s="17">
        <v>0.28394774721148802</v>
      </c>
      <c r="D1267" s="17">
        <v>0.33738882761519601</v>
      </c>
      <c r="E1267" s="17">
        <v>0.23486270007313401</v>
      </c>
      <c r="F1267" s="17"/>
      <c r="G1267" s="17">
        <v>0.34039057538880702</v>
      </c>
      <c r="H1267" s="17">
        <v>0.38640076161543502</v>
      </c>
      <c r="I1267" s="17">
        <v>0.31045102869846503</v>
      </c>
      <c r="J1267" s="17">
        <v>0.35803217690349898</v>
      </c>
      <c r="K1267" s="17">
        <v>0.29188837537977402</v>
      </c>
      <c r="L1267" s="17">
        <v>0.120430015798781</v>
      </c>
      <c r="M1267" s="17"/>
      <c r="N1267" s="17">
        <v>0.28185392231432199</v>
      </c>
      <c r="O1267" s="17">
        <v>0.110684907622073</v>
      </c>
      <c r="P1267" s="17">
        <v>0.419059511640406</v>
      </c>
      <c r="Q1267" s="17">
        <v>0.26274127956166998</v>
      </c>
      <c r="R1267" s="17">
        <v>0.14450746878796999</v>
      </c>
      <c r="S1267" s="17">
        <v>0.30844844644524</v>
      </c>
      <c r="T1267" s="17">
        <v>0.30896769369389798</v>
      </c>
      <c r="U1267" s="17">
        <v>0.36776029366993102</v>
      </c>
      <c r="V1267" s="17">
        <v>0.25434843989792599</v>
      </c>
      <c r="W1267" s="17">
        <v>0.22707856932762499</v>
      </c>
      <c r="X1267" s="17">
        <v>0.34609200365619902</v>
      </c>
      <c r="Y1267" s="17">
        <v>0.26420306722998199</v>
      </c>
      <c r="Z1267" s="17">
        <v>0.35277730453511402</v>
      </c>
      <c r="AA1267" s="17">
        <v>6.7825486920674902E-2</v>
      </c>
      <c r="AB1267" s="17">
        <v>0.26836878901492001</v>
      </c>
      <c r="AC1267" s="17">
        <v>0.25018255177093701</v>
      </c>
      <c r="AD1267" s="17">
        <v>0.29471109508356802</v>
      </c>
      <c r="AE1267" s="17"/>
      <c r="AF1267" s="17">
        <v>0.32781338637834101</v>
      </c>
      <c r="AG1267" s="17">
        <v>0.25504123046232502</v>
      </c>
    </row>
    <row r="1268" spans="2:33" x14ac:dyDescent="0.5">
      <c r="B1268" t="s">
        <v>483</v>
      </c>
      <c r="C1268" s="17">
        <v>0.27760418154427602</v>
      </c>
      <c r="D1268" s="17">
        <v>0.31981517952093003</v>
      </c>
      <c r="E1268" s="17">
        <v>0.239040357752896</v>
      </c>
      <c r="F1268" s="17"/>
      <c r="G1268" s="17">
        <v>0.42571819444606401</v>
      </c>
      <c r="H1268" s="17">
        <v>0.33557107715909001</v>
      </c>
      <c r="I1268" s="17">
        <v>0.33508271939013801</v>
      </c>
      <c r="J1268" s="17">
        <v>0.25217661701705701</v>
      </c>
      <c r="K1268" s="17">
        <v>0.27255937565691901</v>
      </c>
      <c r="L1268" s="17">
        <v>0.17175455943193099</v>
      </c>
      <c r="M1268" s="17"/>
      <c r="N1268" s="17">
        <v>0.245798210379638</v>
      </c>
      <c r="O1268" s="17">
        <v>0.192515570125361</v>
      </c>
      <c r="P1268" s="17">
        <v>0.430271244034307</v>
      </c>
      <c r="Q1268" s="17">
        <v>0.20289081997990299</v>
      </c>
      <c r="R1268" s="17">
        <v>7.8008431965659999E-2</v>
      </c>
      <c r="S1268" s="17">
        <v>0.30844844644524</v>
      </c>
      <c r="T1268" s="17">
        <v>0.178437142863</v>
      </c>
      <c r="U1268" s="17">
        <v>0.32801925607347499</v>
      </c>
      <c r="V1268" s="17">
        <v>0.33724882100914</v>
      </c>
      <c r="W1268" s="17">
        <v>0.39560950022657698</v>
      </c>
      <c r="X1268" s="17">
        <v>0.236834777918462</v>
      </c>
      <c r="Y1268" s="17">
        <v>0.233013964103995</v>
      </c>
      <c r="Z1268" s="17">
        <v>0.28407558259080001</v>
      </c>
      <c r="AA1268" s="17">
        <v>0.24097552493344501</v>
      </c>
      <c r="AB1268" s="17">
        <v>0.29399271343616501</v>
      </c>
      <c r="AC1268" s="17">
        <v>0.40865814286070501</v>
      </c>
      <c r="AD1268" s="17">
        <v>0.19396297319120001</v>
      </c>
      <c r="AE1268" s="17"/>
      <c r="AF1268" s="17">
        <v>0.33715356841142502</v>
      </c>
      <c r="AG1268" s="17">
        <v>0.23836241095636901</v>
      </c>
    </row>
    <row r="1269" spans="2:33" x14ac:dyDescent="0.5">
      <c r="B1269" t="s">
        <v>480</v>
      </c>
      <c r="C1269" s="17">
        <v>0.25575202570547401</v>
      </c>
      <c r="D1269" s="17">
        <v>0.26376928049607301</v>
      </c>
      <c r="E1269" s="17">
        <v>0.24921376107241899</v>
      </c>
      <c r="F1269" s="17"/>
      <c r="G1269" s="17">
        <v>0.31854039677981699</v>
      </c>
      <c r="H1269" s="17">
        <v>0.34229941107522199</v>
      </c>
      <c r="I1269" s="17">
        <v>0.23493732455248401</v>
      </c>
      <c r="J1269" s="17">
        <v>0.20458005452580499</v>
      </c>
      <c r="K1269" s="17">
        <v>0.25700851087292897</v>
      </c>
      <c r="L1269" s="17">
        <v>0.24076706338874701</v>
      </c>
      <c r="M1269" s="17"/>
      <c r="N1269" s="17">
        <v>0.24950643852568399</v>
      </c>
      <c r="O1269" s="17">
        <v>0.122337968998707</v>
      </c>
      <c r="P1269" s="17">
        <v>0.21701020933172599</v>
      </c>
      <c r="Q1269" s="17">
        <v>0.321045218905467</v>
      </c>
      <c r="R1269" s="17">
        <v>0.27176175511067402</v>
      </c>
      <c r="S1269" s="17">
        <v>0.45911667996375199</v>
      </c>
      <c r="T1269" s="17">
        <v>0.14344801382209299</v>
      </c>
      <c r="U1269" s="17">
        <v>0.28136566016055098</v>
      </c>
      <c r="V1269" s="17">
        <v>0.20899945144611301</v>
      </c>
      <c r="W1269" s="17">
        <v>0.335135164765269</v>
      </c>
      <c r="X1269" s="17">
        <v>0.25042167637277102</v>
      </c>
      <c r="Y1269" s="17">
        <v>0.25580871758197798</v>
      </c>
      <c r="Z1269" s="17">
        <v>0.19238880233717201</v>
      </c>
      <c r="AA1269" s="17">
        <v>0.18336399057990299</v>
      </c>
      <c r="AB1269" s="17">
        <v>0.27381191863868298</v>
      </c>
      <c r="AC1269" s="17">
        <v>0.24877049298475601</v>
      </c>
      <c r="AD1269" s="17">
        <v>0.30706020375958998</v>
      </c>
      <c r="AE1269" s="17"/>
      <c r="AF1269" s="17">
        <v>0.29500219308717801</v>
      </c>
      <c r="AG1269" s="17">
        <v>0.229887006014072</v>
      </c>
    </row>
    <row r="1270" spans="2:33" x14ac:dyDescent="0.5">
      <c r="B1270" t="s">
        <v>484</v>
      </c>
      <c r="C1270" s="17">
        <v>0.20882748816678301</v>
      </c>
      <c r="D1270" s="17">
        <v>0.20675481997786599</v>
      </c>
      <c r="E1270" s="17">
        <v>0.21158260104694801</v>
      </c>
      <c r="F1270" s="17"/>
      <c r="G1270" s="17">
        <v>0.30615572810962199</v>
      </c>
      <c r="H1270" s="17">
        <v>0.28812832966503499</v>
      </c>
      <c r="I1270" s="17">
        <v>0.26571762087318501</v>
      </c>
      <c r="J1270" s="17">
        <v>0.23448880161489999</v>
      </c>
      <c r="K1270" s="17">
        <v>0.164774677076655</v>
      </c>
      <c r="L1270" s="17">
        <v>9.5221851753538506E-2</v>
      </c>
      <c r="M1270" s="17"/>
      <c r="N1270" s="17">
        <v>0.30818476609303802</v>
      </c>
      <c r="O1270" s="17">
        <v>0.199113785197157</v>
      </c>
      <c r="P1270" s="17">
        <v>0.20635281684176901</v>
      </c>
      <c r="Q1270" s="17">
        <v>0.159631267833831</v>
      </c>
      <c r="R1270" s="17">
        <v>7.8008431965659999E-2</v>
      </c>
      <c r="S1270" s="17">
        <v>0.16765586618179501</v>
      </c>
      <c r="T1270" s="17">
        <v>0.15306209628467601</v>
      </c>
      <c r="U1270" s="17">
        <v>0.20852849083595601</v>
      </c>
      <c r="V1270" s="17">
        <v>0.24235635223546101</v>
      </c>
      <c r="W1270" s="17">
        <v>0.174680584183246</v>
      </c>
      <c r="X1270" s="17">
        <v>0.262189069496431</v>
      </c>
      <c r="Y1270" s="17">
        <v>0.16239298985102199</v>
      </c>
      <c r="Z1270" s="17">
        <v>0.30234018466060097</v>
      </c>
      <c r="AA1270" s="17">
        <v>0.18401268442060301</v>
      </c>
      <c r="AB1270" s="17">
        <v>0.182096462255286</v>
      </c>
      <c r="AC1270" s="17">
        <v>0.190846500917767</v>
      </c>
      <c r="AD1270" s="17">
        <v>0.268787119968532</v>
      </c>
      <c r="AE1270" s="17"/>
      <c r="AF1270" s="17">
        <v>0.23297243438191501</v>
      </c>
      <c r="AG1270" s="17">
        <v>0.19291648571858999</v>
      </c>
    </row>
    <row r="1271" spans="2:33" x14ac:dyDescent="0.5">
      <c r="B1271" t="s">
        <v>488</v>
      </c>
      <c r="C1271" s="17">
        <v>0.13000648981753701</v>
      </c>
      <c r="D1271" s="17">
        <v>0.162662875179794</v>
      </c>
      <c r="E1271" s="17">
        <v>9.7549319909332799E-2</v>
      </c>
      <c r="F1271" s="17"/>
      <c r="G1271" s="17">
        <v>0.149755646659535</v>
      </c>
      <c r="H1271" s="17">
        <v>0.20512760791297299</v>
      </c>
      <c r="I1271" s="17">
        <v>0.14824403418955201</v>
      </c>
      <c r="J1271" s="17">
        <v>0.122175575188315</v>
      </c>
      <c r="K1271" s="17">
        <v>0.115248217573218</v>
      </c>
      <c r="L1271" s="17">
        <v>8.3417201623867204E-2</v>
      </c>
      <c r="M1271" s="17"/>
      <c r="N1271" s="17">
        <v>0.12238896541507401</v>
      </c>
      <c r="O1271" s="17">
        <v>0</v>
      </c>
      <c r="P1271" s="17">
        <v>0.11717700206142199</v>
      </c>
      <c r="Q1271" s="17">
        <v>0.120760280537532</v>
      </c>
      <c r="R1271" s="17">
        <v>8.4947407038996697E-2</v>
      </c>
      <c r="S1271" s="17">
        <v>0</v>
      </c>
      <c r="T1271" s="17">
        <v>0.111614417241663</v>
      </c>
      <c r="U1271" s="17">
        <v>0.16583184884495</v>
      </c>
      <c r="V1271" s="17">
        <v>0.113243950656994</v>
      </c>
      <c r="W1271" s="17">
        <v>0.17794958154020099</v>
      </c>
      <c r="X1271" s="17">
        <v>0.11016229188632901</v>
      </c>
      <c r="Y1271" s="17">
        <v>0.14600192306630999</v>
      </c>
      <c r="Z1271" s="17">
        <v>0.17018073244243501</v>
      </c>
      <c r="AA1271" s="17">
        <v>0.140467917363751</v>
      </c>
      <c r="AB1271" s="17">
        <v>5.7694391710427201E-2</v>
      </c>
      <c r="AC1271" s="17">
        <v>0.26358983957351301</v>
      </c>
      <c r="AD1271" s="17">
        <v>0.16759658410189099</v>
      </c>
      <c r="AE1271" s="17"/>
      <c r="AF1271" s="17">
        <v>0.139467995162427</v>
      </c>
      <c r="AG1271" s="17">
        <v>0.123771560430459</v>
      </c>
    </row>
    <row r="1272" spans="2:33" x14ac:dyDescent="0.5">
      <c r="B1272" t="s">
        <v>481</v>
      </c>
      <c r="C1272" s="17">
        <v>0.120825715617795</v>
      </c>
      <c r="D1272" s="17">
        <v>0.14197007340338</v>
      </c>
      <c r="E1272" s="17">
        <v>9.9143546359688903E-2</v>
      </c>
      <c r="F1272" s="17"/>
      <c r="G1272" s="17">
        <v>0.20064619625025401</v>
      </c>
      <c r="H1272" s="17">
        <v>0.19647835018113999</v>
      </c>
      <c r="I1272" s="17">
        <v>0.105152460307113</v>
      </c>
      <c r="J1272" s="17">
        <v>9.7331953774471902E-2</v>
      </c>
      <c r="K1272" s="17">
        <v>0.109054928536888</v>
      </c>
      <c r="L1272" s="17">
        <v>8.8277166851201003E-2</v>
      </c>
      <c r="M1272" s="17"/>
      <c r="N1272" s="17">
        <v>0.176770244145143</v>
      </c>
      <c r="O1272" s="17">
        <v>4.7494063500982599E-2</v>
      </c>
      <c r="P1272" s="17">
        <v>0.19378769372218299</v>
      </c>
      <c r="Q1272" s="17">
        <v>0.11559773058665999</v>
      </c>
      <c r="R1272" s="17">
        <v>8.4947407038996697E-2</v>
      </c>
      <c r="S1272" s="17">
        <v>0</v>
      </c>
      <c r="T1272" s="17">
        <v>6.0668736935967499E-2</v>
      </c>
      <c r="U1272" s="17">
        <v>0.115152250479043</v>
      </c>
      <c r="V1272" s="17">
        <v>0.16434951483940399</v>
      </c>
      <c r="W1272" s="17">
        <v>6.1444412787564497E-2</v>
      </c>
      <c r="X1272" s="17">
        <v>6.1347850718220603E-2</v>
      </c>
      <c r="Y1272" s="17">
        <v>0.117344026162552</v>
      </c>
      <c r="Z1272" s="17">
        <v>0.20689813603669199</v>
      </c>
      <c r="AA1272" s="17">
        <v>0.19326250819489199</v>
      </c>
      <c r="AB1272" s="17">
        <v>7.6721928034647793E-2</v>
      </c>
      <c r="AC1272" s="17">
        <v>9.0540471164370306E-2</v>
      </c>
      <c r="AD1272" s="17">
        <v>0.15880375077473899</v>
      </c>
      <c r="AE1272" s="17"/>
      <c r="AF1272" s="17">
        <v>0.12911488853921901</v>
      </c>
      <c r="AG1272" s="17">
        <v>0.11536332819016901</v>
      </c>
    </row>
    <row r="1273" spans="2:33" x14ac:dyDescent="0.5">
      <c r="B1273" t="s">
        <v>486</v>
      </c>
      <c r="C1273" s="17">
        <v>0.113967129389002</v>
      </c>
      <c r="D1273" s="17">
        <v>0.148978276757118</v>
      </c>
      <c r="E1273" s="17">
        <v>8.1530713487594803E-2</v>
      </c>
      <c r="F1273" s="17"/>
      <c r="G1273" s="17">
        <v>0.203348655273663</v>
      </c>
      <c r="H1273" s="17">
        <v>0.22086442383316901</v>
      </c>
      <c r="I1273" s="17">
        <v>0.132670607548284</v>
      </c>
      <c r="J1273" s="17">
        <v>9.25917882357363E-2</v>
      </c>
      <c r="K1273" s="17">
        <v>9.7545889523129703E-2</v>
      </c>
      <c r="L1273" s="17">
        <v>3.5940703592075698E-2</v>
      </c>
      <c r="M1273" s="17"/>
      <c r="N1273" s="17">
        <v>0.145298228227106</v>
      </c>
      <c r="O1273" s="17">
        <v>0.15785877386928601</v>
      </c>
      <c r="P1273" s="17">
        <v>7.6610691660761399E-2</v>
      </c>
      <c r="Q1273" s="17">
        <v>0.16239715263996901</v>
      </c>
      <c r="R1273" s="17">
        <v>7.3365334130857704E-2</v>
      </c>
      <c r="S1273" s="17">
        <v>0</v>
      </c>
      <c r="T1273" s="17">
        <v>0.12062732486830301</v>
      </c>
      <c r="U1273" s="17">
        <v>9.2652002789155405E-2</v>
      </c>
      <c r="V1273" s="17">
        <v>7.0249747804617194E-2</v>
      </c>
      <c r="W1273" s="17">
        <v>0.14957381039871401</v>
      </c>
      <c r="X1273" s="17">
        <v>0.14924102444322099</v>
      </c>
      <c r="Y1273" s="17">
        <v>0.106272120030871</v>
      </c>
      <c r="Z1273" s="17">
        <v>9.1197153782017301E-2</v>
      </c>
      <c r="AA1273" s="17">
        <v>6.7825486920674902E-2</v>
      </c>
      <c r="AB1273" s="17">
        <v>0.130264145499809</v>
      </c>
      <c r="AC1273" s="17">
        <v>6.1973500429592002E-2</v>
      </c>
      <c r="AD1273" s="17">
        <v>0.16069206979050901</v>
      </c>
      <c r="AE1273" s="17"/>
      <c r="AF1273" s="17">
        <v>0.157314492014197</v>
      </c>
      <c r="AG1273" s="17">
        <v>8.5402145780965596E-2</v>
      </c>
    </row>
    <row r="1274" spans="2:33" x14ac:dyDescent="0.5">
      <c r="B1274" t="s">
        <v>56</v>
      </c>
      <c r="C1274" s="17">
        <v>0.188068192161255</v>
      </c>
      <c r="D1274" s="17">
        <v>0.149020286481853</v>
      </c>
      <c r="E1274" s="17">
        <v>0.225465103797091</v>
      </c>
      <c r="F1274" s="17"/>
      <c r="G1274" s="17">
        <v>4.9550234219624498E-2</v>
      </c>
      <c r="H1274" s="17">
        <v>0.123118290478425</v>
      </c>
      <c r="I1274" s="17">
        <v>0.14197813385660801</v>
      </c>
      <c r="J1274" s="17">
        <v>0.15744634046172501</v>
      </c>
      <c r="K1274" s="17">
        <v>0.24867112379205999</v>
      </c>
      <c r="L1274" s="17">
        <v>0.293243850681709</v>
      </c>
      <c r="M1274" s="17"/>
      <c r="N1274" s="17">
        <v>0.239545303130241</v>
      </c>
      <c r="O1274" s="17">
        <v>0.23432873135118401</v>
      </c>
      <c r="P1274" s="17">
        <v>0.33163507239691298</v>
      </c>
      <c r="Q1274" s="17">
        <v>0.22308998628106499</v>
      </c>
      <c r="R1274" s="17">
        <v>0.38902971211871901</v>
      </c>
      <c r="S1274" s="17">
        <v>0</v>
      </c>
      <c r="T1274" s="17">
        <v>0.262952221320086</v>
      </c>
      <c r="U1274" s="17">
        <v>0.12714276910320199</v>
      </c>
      <c r="V1274" s="17">
        <v>0.228672819130157</v>
      </c>
      <c r="W1274" s="17">
        <v>0.17085098974104401</v>
      </c>
      <c r="X1274" s="17">
        <v>0.15101478157616899</v>
      </c>
      <c r="Y1274" s="17">
        <v>0.24653761065021099</v>
      </c>
      <c r="Z1274" s="17">
        <v>0.159899174779007</v>
      </c>
      <c r="AA1274" s="17">
        <v>0.32391032484521398</v>
      </c>
      <c r="AB1274" s="17">
        <v>0.16698572254605101</v>
      </c>
      <c r="AC1274" s="17">
        <v>3.9745122841887699E-2</v>
      </c>
      <c r="AD1274" s="17">
        <v>0.10496696401138</v>
      </c>
      <c r="AE1274" s="17"/>
      <c r="AF1274" s="17">
        <v>0.152871410625874</v>
      </c>
      <c r="AG1274" s="17">
        <v>0.21126211739050099</v>
      </c>
    </row>
    <row r="1275" spans="2:33" x14ac:dyDescent="0.5">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row>
    <row r="1276" spans="2:33" x14ac:dyDescent="0.5">
      <c r="B1276" s="6" t="s">
        <v>503</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row>
    <row r="1277" spans="2:33" x14ac:dyDescent="0.5">
      <c r="B1277" s="24" t="s">
        <v>58</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row>
    <row r="1278" spans="2:33" x14ac:dyDescent="0.5">
      <c r="B1278" t="s">
        <v>495</v>
      </c>
      <c r="C1278" s="17">
        <v>0.43981876872569398</v>
      </c>
      <c r="D1278" s="17">
        <v>0.45957685966280698</v>
      </c>
      <c r="E1278" s="17">
        <v>0.422967929744203</v>
      </c>
      <c r="F1278" s="17"/>
      <c r="G1278" s="17">
        <v>0.38640267010511797</v>
      </c>
      <c r="H1278" s="17">
        <v>0.45417517606685998</v>
      </c>
      <c r="I1278" s="17">
        <v>0.44137777426763197</v>
      </c>
      <c r="J1278" s="17">
        <v>0.44406585328665499</v>
      </c>
      <c r="K1278" s="17">
        <v>0.40470260747126802</v>
      </c>
      <c r="L1278" s="17">
        <v>0.47066207802876198</v>
      </c>
      <c r="M1278" s="17"/>
      <c r="N1278" s="17">
        <v>0.51078992151503999</v>
      </c>
      <c r="O1278" s="17">
        <v>0.32934751751461999</v>
      </c>
      <c r="P1278" s="17">
        <v>0.49567020330116801</v>
      </c>
      <c r="Q1278" s="17">
        <v>0.37051211464108202</v>
      </c>
      <c r="R1278" s="17">
        <v>0.506299051989473</v>
      </c>
      <c r="S1278" s="17">
        <v>1</v>
      </c>
      <c r="T1278" s="17">
        <v>0.34985865025660001</v>
      </c>
      <c r="U1278" s="17">
        <v>0.50066936646433302</v>
      </c>
      <c r="V1278" s="17">
        <v>0.42610275963420202</v>
      </c>
      <c r="W1278" s="17">
        <v>0.52404578949607095</v>
      </c>
      <c r="X1278" s="17">
        <v>0.32472140652765902</v>
      </c>
      <c r="Y1278" s="17">
        <v>0.43046877313794202</v>
      </c>
      <c r="Z1278" s="17">
        <v>0.38631728995669301</v>
      </c>
      <c r="AA1278" s="17">
        <v>0.48046749723434201</v>
      </c>
      <c r="AB1278" s="17">
        <v>0.416442898946218</v>
      </c>
      <c r="AC1278" s="17">
        <v>0.45754315678064</v>
      </c>
      <c r="AD1278" s="17">
        <v>0.436537630352485</v>
      </c>
      <c r="AE1278" s="17"/>
      <c r="AF1278" s="17">
        <v>0.47875728205018497</v>
      </c>
      <c r="AG1278" s="17">
        <v>0.414159122383361</v>
      </c>
    </row>
    <row r="1279" spans="2:33" x14ac:dyDescent="0.5">
      <c r="B1279" t="s">
        <v>496</v>
      </c>
      <c r="C1279" s="17">
        <v>0.351109751759482</v>
      </c>
      <c r="D1279" s="17">
        <v>0.33968316165831802</v>
      </c>
      <c r="E1279" s="17">
        <v>0.35932707493201699</v>
      </c>
      <c r="F1279" s="17"/>
      <c r="G1279" s="17">
        <v>0.41668731147265498</v>
      </c>
      <c r="H1279" s="17">
        <v>0.354354701213211</v>
      </c>
      <c r="I1279" s="17">
        <v>0.30425903132119098</v>
      </c>
      <c r="J1279" s="17">
        <v>0.35747763384518699</v>
      </c>
      <c r="K1279" s="17">
        <v>0.39288131848888103</v>
      </c>
      <c r="L1279" s="17">
        <v>0.32700928044643202</v>
      </c>
      <c r="M1279" s="17"/>
      <c r="N1279" s="17">
        <v>0.30517032790809301</v>
      </c>
      <c r="O1279" s="17">
        <v>0.38425825887466802</v>
      </c>
      <c r="P1279" s="17">
        <v>0.39594095988510403</v>
      </c>
      <c r="Q1279" s="17">
        <v>0.430253344146105</v>
      </c>
      <c r="R1279" s="17">
        <v>0.23794391577228699</v>
      </c>
      <c r="S1279" s="17">
        <v>0</v>
      </c>
      <c r="T1279" s="17">
        <v>0.463968445841411</v>
      </c>
      <c r="U1279" s="17">
        <v>0.33641159886557098</v>
      </c>
      <c r="V1279" s="17">
        <v>0.368855580346104</v>
      </c>
      <c r="W1279" s="17">
        <v>0.26241397771117297</v>
      </c>
      <c r="X1279" s="17">
        <v>0.38892633110460001</v>
      </c>
      <c r="Y1279" s="17">
        <v>0.39825926676722501</v>
      </c>
      <c r="Z1279" s="17">
        <v>0.36948810328249299</v>
      </c>
      <c r="AA1279" s="17">
        <v>0.14163414184909801</v>
      </c>
      <c r="AB1279" s="17">
        <v>0.36766513901812597</v>
      </c>
      <c r="AC1279" s="17">
        <v>0.32078944199840498</v>
      </c>
      <c r="AD1279" s="17">
        <v>0.28483924026091101</v>
      </c>
      <c r="AE1279" s="17"/>
      <c r="AF1279" s="17">
        <v>0.35753442942567498</v>
      </c>
      <c r="AG1279" s="17">
        <v>0.34687602677352403</v>
      </c>
    </row>
    <row r="1280" spans="2:33" x14ac:dyDescent="0.5">
      <c r="B1280" t="s">
        <v>497</v>
      </c>
      <c r="C1280" s="17">
        <v>0.14115588923695399</v>
      </c>
      <c r="D1280" s="17">
        <v>0.150854763784912</v>
      </c>
      <c r="E1280" s="17">
        <v>0.13259466818944499</v>
      </c>
      <c r="F1280" s="17"/>
      <c r="G1280" s="17">
        <v>0.147403112220891</v>
      </c>
      <c r="H1280" s="17">
        <v>0.14871403772223801</v>
      </c>
      <c r="I1280" s="17">
        <v>0.171448331384005</v>
      </c>
      <c r="J1280" s="17">
        <v>0.123232495245875</v>
      </c>
      <c r="K1280" s="17">
        <v>0.13691765264706099</v>
      </c>
      <c r="L1280" s="17">
        <v>0.12921313073073901</v>
      </c>
      <c r="M1280" s="17"/>
      <c r="N1280" s="17">
        <v>0.124415969300924</v>
      </c>
      <c r="O1280" s="17">
        <v>0.220549365941349</v>
      </c>
      <c r="P1280" s="17">
        <v>0.108388836813728</v>
      </c>
      <c r="Q1280" s="17">
        <v>0.109070035800511</v>
      </c>
      <c r="R1280" s="17">
        <v>0.18239169810738201</v>
      </c>
      <c r="S1280" s="17">
        <v>0</v>
      </c>
      <c r="T1280" s="17">
        <v>0.150011671516421</v>
      </c>
      <c r="U1280" s="17">
        <v>9.1839382132495595E-2</v>
      </c>
      <c r="V1280" s="17">
        <v>0.138038271189133</v>
      </c>
      <c r="W1280" s="17">
        <v>0.123039719693728</v>
      </c>
      <c r="X1280" s="17">
        <v>0.28635226236774097</v>
      </c>
      <c r="Y1280" s="17">
        <v>9.8075472586614407E-2</v>
      </c>
      <c r="Z1280" s="17">
        <v>0.14425860180217301</v>
      </c>
      <c r="AA1280" s="17">
        <v>0.26951010750108501</v>
      </c>
      <c r="AB1280" s="17">
        <v>0.15335701103531199</v>
      </c>
      <c r="AC1280" s="17">
        <v>0.22166740122095499</v>
      </c>
      <c r="AD1280" s="17">
        <v>0.21826869815643499</v>
      </c>
      <c r="AE1280" s="17"/>
      <c r="AF1280" s="17">
        <v>0.108251531160949</v>
      </c>
      <c r="AG1280" s="17">
        <v>0.16283915650285599</v>
      </c>
    </row>
    <row r="1281" spans="2:33" x14ac:dyDescent="0.5">
      <c r="B1281" t="s">
        <v>498</v>
      </c>
      <c r="C1281" s="17">
        <v>1.86994993144174E-2</v>
      </c>
      <c r="D1281" s="17">
        <v>1.3166171907623101E-2</v>
      </c>
      <c r="E1281" s="17">
        <v>2.3968078706120301E-2</v>
      </c>
      <c r="F1281" s="17"/>
      <c r="G1281" s="17">
        <v>3.2150030156995302E-2</v>
      </c>
      <c r="H1281" s="17">
        <v>2.1726325376064198E-2</v>
      </c>
      <c r="I1281" s="17">
        <v>2.5141146593196401E-2</v>
      </c>
      <c r="J1281" s="17">
        <v>9.8051424068579703E-3</v>
      </c>
      <c r="K1281" s="17">
        <v>2.8154964826672998E-2</v>
      </c>
      <c r="L1281" s="17">
        <v>7.9864249024052605E-3</v>
      </c>
      <c r="M1281" s="17"/>
      <c r="N1281" s="17">
        <v>2.83601684111261E-2</v>
      </c>
      <c r="O1281" s="17">
        <v>0</v>
      </c>
      <c r="P1281" s="17">
        <v>0</v>
      </c>
      <c r="Q1281" s="17">
        <v>1.38191906171079E-2</v>
      </c>
      <c r="R1281" s="17">
        <v>0</v>
      </c>
      <c r="S1281" s="17">
        <v>0</v>
      </c>
      <c r="T1281" s="17">
        <v>0</v>
      </c>
      <c r="U1281" s="17">
        <v>4.4416695161429799E-2</v>
      </c>
      <c r="V1281" s="17">
        <v>0</v>
      </c>
      <c r="W1281" s="17">
        <v>0</v>
      </c>
      <c r="X1281" s="17">
        <v>0</v>
      </c>
      <c r="Y1281" s="17">
        <v>8.2059065781105601E-3</v>
      </c>
      <c r="Z1281" s="17">
        <v>4.6141858752466902E-2</v>
      </c>
      <c r="AA1281" s="17">
        <v>0</v>
      </c>
      <c r="AB1281" s="17">
        <v>2.1377080991019998E-2</v>
      </c>
      <c r="AC1281" s="17">
        <v>0</v>
      </c>
      <c r="AD1281" s="17">
        <v>0</v>
      </c>
      <c r="AE1281" s="17"/>
      <c r="AF1281" s="17">
        <v>2.84392053340305E-2</v>
      </c>
      <c r="AG1281" s="17">
        <v>1.2281241640866801E-2</v>
      </c>
    </row>
    <row r="1282" spans="2:33" x14ac:dyDescent="0.5">
      <c r="B1282" t="s">
        <v>499</v>
      </c>
      <c r="C1282" s="17">
        <v>1.25396468963419E-2</v>
      </c>
      <c r="D1282" s="17">
        <v>9.3236651784362797E-3</v>
      </c>
      <c r="E1282" s="17">
        <v>1.5608229669741E-2</v>
      </c>
      <c r="F1282" s="17"/>
      <c r="G1282" s="17">
        <v>0</v>
      </c>
      <c r="H1282" s="17">
        <v>5.5570930534178803E-3</v>
      </c>
      <c r="I1282" s="17">
        <v>7.40634798792425E-3</v>
      </c>
      <c r="J1282" s="17">
        <v>2.3592512365562601E-2</v>
      </c>
      <c r="K1282" s="17">
        <v>1.13198642512682E-2</v>
      </c>
      <c r="L1282" s="17">
        <v>1.6766699712543701E-2</v>
      </c>
      <c r="M1282" s="17"/>
      <c r="N1282" s="17">
        <v>1.1396275044628E-2</v>
      </c>
      <c r="O1282" s="17">
        <v>0</v>
      </c>
      <c r="P1282" s="17">
        <v>0</v>
      </c>
      <c r="Q1282" s="17">
        <v>0</v>
      </c>
      <c r="R1282" s="17">
        <v>7.3365334130857704E-2</v>
      </c>
      <c r="S1282" s="17">
        <v>0</v>
      </c>
      <c r="T1282" s="17">
        <v>0</v>
      </c>
      <c r="U1282" s="17">
        <v>2.07917813841135E-2</v>
      </c>
      <c r="V1282" s="17">
        <v>2.1459225490641599E-2</v>
      </c>
      <c r="W1282" s="17">
        <v>5.35781194211798E-2</v>
      </c>
      <c r="X1282" s="17">
        <v>0</v>
      </c>
      <c r="Y1282" s="17">
        <v>1.2639521374666099E-2</v>
      </c>
      <c r="Z1282" s="17">
        <v>1.6272407471511301E-2</v>
      </c>
      <c r="AA1282" s="17">
        <v>0</v>
      </c>
      <c r="AB1282" s="17">
        <v>4.1451649042085299E-3</v>
      </c>
      <c r="AC1282" s="17">
        <v>0</v>
      </c>
      <c r="AD1282" s="17">
        <v>0</v>
      </c>
      <c r="AE1282" s="17"/>
      <c r="AF1282" s="17">
        <v>1.01969094485727E-2</v>
      </c>
      <c r="AG1282" s="17">
        <v>1.4083460700473199E-2</v>
      </c>
    </row>
    <row r="1283" spans="2:33" x14ac:dyDescent="0.5">
      <c r="B1283" t="s">
        <v>88</v>
      </c>
      <c r="C1283" s="17">
        <v>3.6676444067109799E-2</v>
      </c>
      <c r="D1283" s="17">
        <v>2.7395377807903101E-2</v>
      </c>
      <c r="E1283" s="17">
        <v>4.5534018758473002E-2</v>
      </c>
      <c r="F1283" s="17"/>
      <c r="G1283" s="17">
        <v>1.73568760443399E-2</v>
      </c>
      <c r="H1283" s="17">
        <v>1.5472666568209E-2</v>
      </c>
      <c r="I1283" s="17">
        <v>5.0367368446051199E-2</v>
      </c>
      <c r="J1283" s="17">
        <v>4.1826362849861402E-2</v>
      </c>
      <c r="K1283" s="17">
        <v>2.60235923148492E-2</v>
      </c>
      <c r="L1283" s="17">
        <v>4.83623861791182E-2</v>
      </c>
      <c r="M1283" s="17"/>
      <c r="N1283" s="17">
        <v>1.9867337820189301E-2</v>
      </c>
      <c r="O1283" s="17">
        <v>6.5844857669363793E-2</v>
      </c>
      <c r="P1283" s="17">
        <v>0</v>
      </c>
      <c r="Q1283" s="17">
        <v>7.6345314795193506E-2</v>
      </c>
      <c r="R1283" s="17">
        <v>0</v>
      </c>
      <c r="S1283" s="17">
        <v>0</v>
      </c>
      <c r="T1283" s="17">
        <v>3.6161232385567399E-2</v>
      </c>
      <c r="U1283" s="17">
        <v>5.8711759920568596E-3</v>
      </c>
      <c r="V1283" s="17">
        <v>4.5544163339919001E-2</v>
      </c>
      <c r="W1283" s="17">
        <v>3.6922393677847498E-2</v>
      </c>
      <c r="X1283" s="17">
        <v>0</v>
      </c>
      <c r="Y1283" s="17">
        <v>5.2351059555441601E-2</v>
      </c>
      <c r="Z1283" s="17">
        <v>3.7521738734662101E-2</v>
      </c>
      <c r="AA1283" s="17">
        <v>0.10838825341547501</v>
      </c>
      <c r="AB1283" s="17">
        <v>3.7012705105115999E-2</v>
      </c>
      <c r="AC1283" s="17">
        <v>0</v>
      </c>
      <c r="AD1283" s="17">
        <v>6.0354431230169397E-2</v>
      </c>
      <c r="AE1283" s="17"/>
      <c r="AF1283" s="17">
        <v>1.6820642580588602E-2</v>
      </c>
      <c r="AG1283" s="17">
        <v>4.9760991998919597E-2</v>
      </c>
    </row>
    <row r="1284" spans="2:33" x14ac:dyDescent="0.5">
      <c r="B1284" t="s">
        <v>500</v>
      </c>
      <c r="C1284" s="17">
        <v>0.79092852048517703</v>
      </c>
      <c r="D1284" s="17">
        <v>0.79926002132112495</v>
      </c>
      <c r="E1284" s="17">
        <v>0.78229500467622004</v>
      </c>
      <c r="F1284" s="17"/>
      <c r="G1284" s="17">
        <v>0.803089981577774</v>
      </c>
      <c r="H1284" s="17">
        <v>0.80852987728007097</v>
      </c>
      <c r="I1284" s="17">
        <v>0.74563680558882295</v>
      </c>
      <c r="J1284" s="17">
        <v>0.80154348713184298</v>
      </c>
      <c r="K1284" s="17">
        <v>0.79758392596014804</v>
      </c>
      <c r="L1284" s="17">
        <v>0.79767135847519399</v>
      </c>
      <c r="M1284" s="17"/>
      <c r="N1284" s="17">
        <v>0.81596024942313305</v>
      </c>
      <c r="O1284" s="17">
        <v>0.71360577638928802</v>
      </c>
      <c r="P1284" s="17">
        <v>0.89161116318627198</v>
      </c>
      <c r="Q1284" s="17">
        <v>0.80076545878718697</v>
      </c>
      <c r="R1284" s="17">
        <v>0.74424296776176102</v>
      </c>
      <c r="S1284" s="17">
        <v>1</v>
      </c>
      <c r="T1284" s="17">
        <v>0.81382709609801096</v>
      </c>
      <c r="U1284" s="17">
        <v>0.83708096532990395</v>
      </c>
      <c r="V1284" s="17">
        <v>0.79495833998030596</v>
      </c>
      <c r="W1284" s="17">
        <v>0.78645976720724398</v>
      </c>
      <c r="X1284" s="17">
        <v>0.71364773763225897</v>
      </c>
      <c r="Y1284" s="17">
        <v>0.82872803990516697</v>
      </c>
      <c r="Z1284" s="17">
        <v>0.75580539323918605</v>
      </c>
      <c r="AA1284" s="17">
        <v>0.62210163908343996</v>
      </c>
      <c r="AB1284" s="17">
        <v>0.78410803796434403</v>
      </c>
      <c r="AC1284" s="17">
        <v>0.77833259877904504</v>
      </c>
      <c r="AD1284" s="17">
        <v>0.72137687061339595</v>
      </c>
      <c r="AE1284" s="17"/>
      <c r="AF1284" s="17">
        <v>0.83629171147585901</v>
      </c>
      <c r="AG1284" s="17">
        <v>0.76103514915688497</v>
      </c>
    </row>
    <row r="1285" spans="2:33" x14ac:dyDescent="0.5">
      <c r="B1285" t="s">
        <v>501</v>
      </c>
      <c r="C1285" s="17">
        <v>3.1239146210759301E-2</v>
      </c>
      <c r="D1285" s="17">
        <v>2.2489837086059301E-2</v>
      </c>
      <c r="E1285" s="17">
        <v>3.9576308375861402E-2</v>
      </c>
      <c r="F1285" s="17"/>
      <c r="G1285" s="17">
        <v>3.2150030156995302E-2</v>
      </c>
      <c r="H1285" s="17">
        <v>2.7283418429482099E-2</v>
      </c>
      <c r="I1285" s="17">
        <v>3.2547494581120703E-2</v>
      </c>
      <c r="J1285" s="17">
        <v>3.3397654772420599E-2</v>
      </c>
      <c r="K1285" s="17">
        <v>3.9474829077941198E-2</v>
      </c>
      <c r="L1285" s="17">
        <v>2.4753124614948999E-2</v>
      </c>
      <c r="M1285" s="17"/>
      <c r="N1285" s="17">
        <v>3.9756443455754097E-2</v>
      </c>
      <c r="O1285" s="17">
        <v>0</v>
      </c>
      <c r="P1285" s="17">
        <v>0</v>
      </c>
      <c r="Q1285" s="17">
        <v>1.38191906171079E-2</v>
      </c>
      <c r="R1285" s="17">
        <v>7.3365334130857704E-2</v>
      </c>
      <c r="S1285" s="17">
        <v>0</v>
      </c>
      <c r="T1285" s="17">
        <v>0</v>
      </c>
      <c r="U1285" s="17">
        <v>6.5208476545543306E-2</v>
      </c>
      <c r="V1285" s="17">
        <v>2.1459225490641599E-2</v>
      </c>
      <c r="W1285" s="17">
        <v>5.35781194211798E-2</v>
      </c>
      <c r="X1285" s="17">
        <v>0</v>
      </c>
      <c r="Y1285" s="17">
        <v>2.0845427952776701E-2</v>
      </c>
      <c r="Z1285" s="17">
        <v>6.24142662239782E-2</v>
      </c>
      <c r="AA1285" s="17">
        <v>0</v>
      </c>
      <c r="AB1285" s="17">
        <v>2.5522245895228501E-2</v>
      </c>
      <c r="AC1285" s="17">
        <v>0</v>
      </c>
      <c r="AD1285" s="17">
        <v>0</v>
      </c>
      <c r="AE1285" s="17"/>
      <c r="AF1285" s="17">
        <v>3.8636114782603197E-2</v>
      </c>
      <c r="AG1285" s="17">
        <v>2.6364702341339901E-2</v>
      </c>
    </row>
    <row r="1286" spans="2:33" x14ac:dyDescent="0.5">
      <c r="B1286" t="s">
        <v>100</v>
      </c>
      <c r="C1286" s="17">
        <v>0.75968937427441696</v>
      </c>
      <c r="D1286" s="17">
        <v>0.77677018423506605</v>
      </c>
      <c r="E1286" s="17">
        <v>0.74271869630035903</v>
      </c>
      <c r="F1286" s="17"/>
      <c r="G1286" s="17">
        <v>0.77093995142077798</v>
      </c>
      <c r="H1286" s="17">
        <v>0.78124645885058897</v>
      </c>
      <c r="I1286" s="17">
        <v>0.71308931100770201</v>
      </c>
      <c r="J1286" s="17">
        <v>0.76814583235942202</v>
      </c>
      <c r="K1286" s="17">
        <v>0.75810909688220696</v>
      </c>
      <c r="L1286" s="17">
        <v>0.77291823386024505</v>
      </c>
      <c r="M1286" s="17"/>
      <c r="N1286" s="17">
        <v>0.77620380596737903</v>
      </c>
      <c r="O1286" s="17">
        <v>0.71360577638928802</v>
      </c>
      <c r="P1286" s="17">
        <v>0.89161116318627198</v>
      </c>
      <c r="Q1286" s="17">
        <v>0.78694626817007896</v>
      </c>
      <c r="R1286" s="17">
        <v>0.67087763363090303</v>
      </c>
      <c r="S1286" s="17">
        <v>1</v>
      </c>
      <c r="T1286" s="17">
        <v>0.81382709609801096</v>
      </c>
      <c r="U1286" s="17">
        <v>0.77187248878436099</v>
      </c>
      <c r="V1286" s="17">
        <v>0.77349911448966402</v>
      </c>
      <c r="W1286" s="17">
        <v>0.73288164778606402</v>
      </c>
      <c r="X1286" s="17">
        <v>0.71364773763225897</v>
      </c>
      <c r="Y1286" s="17">
        <v>0.80788261195239097</v>
      </c>
      <c r="Z1286" s="17">
        <v>0.693391127015208</v>
      </c>
      <c r="AA1286" s="17">
        <v>0.62210163908343996</v>
      </c>
      <c r="AB1286" s="17">
        <v>0.75858579206911503</v>
      </c>
      <c r="AC1286" s="17">
        <v>0.77833259877904504</v>
      </c>
      <c r="AD1286" s="17">
        <v>0.72137687061339595</v>
      </c>
      <c r="AE1286" s="17"/>
      <c r="AF1286" s="17">
        <v>0.79765559669325603</v>
      </c>
      <c r="AG1286" s="17">
        <v>0.73467044681554505</v>
      </c>
    </row>
    <row r="1287" spans="2:33" x14ac:dyDescent="0.5">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c r="AF1287" s="17"/>
      <c r="AG1287" s="17"/>
    </row>
    <row r="1288" spans="2:33" x14ac:dyDescent="0.5">
      <c r="B1288" s="6" t="s">
        <v>504</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row>
    <row r="1289" spans="2:33" x14ac:dyDescent="0.5">
      <c r="B1289" s="24" t="s">
        <v>58</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row>
    <row r="1290" spans="2:33" x14ac:dyDescent="0.5">
      <c r="B1290" t="s">
        <v>495</v>
      </c>
      <c r="C1290" s="17">
        <v>0.13251172451097101</v>
      </c>
      <c r="D1290" s="17">
        <v>0.13996954272533299</v>
      </c>
      <c r="E1290" s="17">
        <v>0.124442907413395</v>
      </c>
      <c r="F1290" s="17"/>
      <c r="G1290" s="17">
        <v>0.130863525425473</v>
      </c>
      <c r="H1290" s="17">
        <v>0.176967145591131</v>
      </c>
      <c r="I1290" s="17">
        <v>0.15893981852280401</v>
      </c>
      <c r="J1290" s="17">
        <v>0.15257485394546699</v>
      </c>
      <c r="K1290" s="17">
        <v>0.10895707469893599</v>
      </c>
      <c r="L1290" s="17">
        <v>8.8089828375692097E-2</v>
      </c>
      <c r="M1290" s="17"/>
      <c r="N1290" s="17">
        <v>0.145568520832624</v>
      </c>
      <c r="O1290" s="17">
        <v>0.11255437016877901</v>
      </c>
      <c r="P1290" s="17">
        <v>0.13302560114220999</v>
      </c>
      <c r="Q1290" s="17">
        <v>0.13184409769102101</v>
      </c>
      <c r="R1290" s="17">
        <v>7.3365334130857704E-2</v>
      </c>
      <c r="S1290" s="17">
        <v>0</v>
      </c>
      <c r="T1290" s="17">
        <v>0.11472867894031499</v>
      </c>
      <c r="U1290" s="17">
        <v>0.136328701917275</v>
      </c>
      <c r="V1290" s="17">
        <v>0.143219637852497</v>
      </c>
      <c r="W1290" s="17">
        <v>0.17990133917557499</v>
      </c>
      <c r="X1290" s="17">
        <v>0.15527579300119401</v>
      </c>
      <c r="Y1290" s="17">
        <v>8.4262810946784103E-2</v>
      </c>
      <c r="Z1290" s="17">
        <v>0.10137827185652699</v>
      </c>
      <c r="AA1290" s="17">
        <v>0.213968280079009</v>
      </c>
      <c r="AB1290" s="17">
        <v>0.17021614565110901</v>
      </c>
      <c r="AC1290" s="17">
        <v>0.105762811005548</v>
      </c>
      <c r="AD1290" s="17">
        <v>0.164884778522155</v>
      </c>
      <c r="AE1290" s="17"/>
      <c r="AF1290" s="17">
        <v>0.123133826055999</v>
      </c>
      <c r="AG1290" s="17">
        <v>0.13869155874818501</v>
      </c>
    </row>
    <row r="1291" spans="2:33" x14ac:dyDescent="0.5">
      <c r="B1291" t="s">
        <v>496</v>
      </c>
      <c r="C1291" s="17">
        <v>0.32069797516833998</v>
      </c>
      <c r="D1291" s="17">
        <v>0.35690566206859897</v>
      </c>
      <c r="E1291" s="17">
        <v>0.28564440190303603</v>
      </c>
      <c r="F1291" s="17"/>
      <c r="G1291" s="17">
        <v>0.327618225390025</v>
      </c>
      <c r="H1291" s="17">
        <v>0.479538358163003</v>
      </c>
      <c r="I1291" s="17">
        <v>0.31307641261577901</v>
      </c>
      <c r="J1291" s="17">
        <v>0.30941527764931798</v>
      </c>
      <c r="K1291" s="17">
        <v>0.28682134706479201</v>
      </c>
      <c r="L1291" s="17">
        <v>0.26732493369933702</v>
      </c>
      <c r="M1291" s="17"/>
      <c r="N1291" s="17">
        <v>0.27815030588372502</v>
      </c>
      <c r="O1291" s="17">
        <v>0.34815871358620698</v>
      </c>
      <c r="P1291" s="17">
        <v>0.363208737696331</v>
      </c>
      <c r="Q1291" s="17">
        <v>0.24853793073442501</v>
      </c>
      <c r="R1291" s="17">
        <v>0.67087763363090303</v>
      </c>
      <c r="S1291" s="17">
        <v>0.431857723839011</v>
      </c>
      <c r="T1291" s="17">
        <v>0.30578806425835697</v>
      </c>
      <c r="U1291" s="17">
        <v>0.30107529382874398</v>
      </c>
      <c r="V1291" s="17">
        <v>0.28159417297425599</v>
      </c>
      <c r="W1291" s="17">
        <v>0.26497061197866101</v>
      </c>
      <c r="X1291" s="17">
        <v>0.31169127214334602</v>
      </c>
      <c r="Y1291" s="17">
        <v>0.31432452561136598</v>
      </c>
      <c r="Z1291" s="17">
        <v>0.33277098027319402</v>
      </c>
      <c r="AA1291" s="17">
        <v>0</v>
      </c>
      <c r="AB1291" s="17">
        <v>0.378199517505446</v>
      </c>
      <c r="AC1291" s="17">
        <v>0.48435581719870702</v>
      </c>
      <c r="AD1291" s="17">
        <v>0.31377780544045902</v>
      </c>
      <c r="AE1291" s="17"/>
      <c r="AF1291" s="17">
        <v>0.35520182475059398</v>
      </c>
      <c r="AG1291" s="17">
        <v>0.29796067725581699</v>
      </c>
    </row>
    <row r="1292" spans="2:33" x14ac:dyDescent="0.5">
      <c r="B1292" t="s">
        <v>497</v>
      </c>
      <c r="C1292" s="17">
        <v>0.334099607769825</v>
      </c>
      <c r="D1292" s="17">
        <v>0.33888168202992403</v>
      </c>
      <c r="E1292" s="17">
        <v>0.33090281369548902</v>
      </c>
      <c r="F1292" s="17"/>
      <c r="G1292" s="17">
        <v>0.340346142819696</v>
      </c>
      <c r="H1292" s="17">
        <v>0.22061031821683699</v>
      </c>
      <c r="I1292" s="17">
        <v>0.31311486949466999</v>
      </c>
      <c r="J1292" s="17">
        <v>0.33433552399956401</v>
      </c>
      <c r="K1292" s="17">
        <v>0.37403336191396602</v>
      </c>
      <c r="L1292" s="17">
        <v>0.38370586814281998</v>
      </c>
      <c r="M1292" s="17"/>
      <c r="N1292" s="17">
        <v>0.34092949330830102</v>
      </c>
      <c r="O1292" s="17">
        <v>0.30025137143097202</v>
      </c>
      <c r="P1292" s="17">
        <v>0.44326031111245801</v>
      </c>
      <c r="Q1292" s="17">
        <v>0.35341445385077103</v>
      </c>
      <c r="R1292" s="17">
        <v>0.18239169810738201</v>
      </c>
      <c r="S1292" s="17">
        <v>0.568142276160989</v>
      </c>
      <c r="T1292" s="17">
        <v>0.41585306423525298</v>
      </c>
      <c r="U1292" s="17">
        <v>0.34632635793154498</v>
      </c>
      <c r="V1292" s="17">
        <v>0.3703863844054</v>
      </c>
      <c r="W1292" s="17">
        <v>0.372195715238123</v>
      </c>
      <c r="X1292" s="17">
        <v>0.356695810308648</v>
      </c>
      <c r="Y1292" s="17">
        <v>0.32136176243135001</v>
      </c>
      <c r="Z1292" s="17">
        <v>0.32718215428506803</v>
      </c>
      <c r="AA1292" s="17">
        <v>0.51611670726723802</v>
      </c>
      <c r="AB1292" s="17">
        <v>0.28212531525144802</v>
      </c>
      <c r="AC1292" s="17">
        <v>0.28436967579418598</v>
      </c>
      <c r="AD1292" s="17">
        <v>0.31281780791654801</v>
      </c>
      <c r="AE1292" s="17"/>
      <c r="AF1292" s="17">
        <v>0.32011200461884898</v>
      </c>
      <c r="AG1292" s="17">
        <v>0.34331713867656299</v>
      </c>
    </row>
    <row r="1293" spans="2:33" x14ac:dyDescent="0.5">
      <c r="B1293" t="s">
        <v>498</v>
      </c>
      <c r="C1293" s="17">
        <v>0.104051850051929</v>
      </c>
      <c r="D1293" s="17">
        <v>9.1159669228111598E-2</v>
      </c>
      <c r="E1293" s="17">
        <v>0.116561429549389</v>
      </c>
      <c r="F1293" s="17"/>
      <c r="G1293" s="17">
        <v>0.12568046312695699</v>
      </c>
      <c r="H1293" s="17">
        <v>6.3705522724955402E-2</v>
      </c>
      <c r="I1293" s="17">
        <v>0.1085291959477</v>
      </c>
      <c r="J1293" s="17">
        <v>9.3677323930972695E-2</v>
      </c>
      <c r="K1293" s="17">
        <v>0.125894128605783</v>
      </c>
      <c r="L1293" s="17">
        <v>0.10884923466754701</v>
      </c>
      <c r="M1293" s="17"/>
      <c r="N1293" s="17">
        <v>0.11932220012301401</v>
      </c>
      <c r="O1293" s="17">
        <v>0.173190687144678</v>
      </c>
      <c r="P1293" s="17">
        <v>6.0505350049001198E-2</v>
      </c>
      <c r="Q1293" s="17">
        <v>0.124884915405489</v>
      </c>
      <c r="R1293" s="17">
        <v>0</v>
      </c>
      <c r="S1293" s="17">
        <v>0</v>
      </c>
      <c r="T1293" s="17">
        <v>4.7451405882626897E-2</v>
      </c>
      <c r="U1293" s="17">
        <v>0.124821504957653</v>
      </c>
      <c r="V1293" s="17">
        <v>9.88910313477111E-2</v>
      </c>
      <c r="W1293" s="17">
        <v>5.5335756139553501E-2</v>
      </c>
      <c r="X1293" s="17">
        <v>0.176337124546812</v>
      </c>
      <c r="Y1293" s="17">
        <v>0.103267078117001</v>
      </c>
      <c r="Z1293" s="17">
        <v>0.121255476341812</v>
      </c>
      <c r="AA1293" s="17">
        <v>0.161526759238278</v>
      </c>
      <c r="AB1293" s="17">
        <v>8.73719653309903E-2</v>
      </c>
      <c r="AC1293" s="17">
        <v>5.7674184307008901E-2</v>
      </c>
      <c r="AD1293" s="17">
        <v>0.10434833780605</v>
      </c>
      <c r="AE1293" s="17"/>
      <c r="AF1293" s="17">
        <v>0.12987990340231001</v>
      </c>
      <c r="AG1293" s="17">
        <v>8.7031716048384E-2</v>
      </c>
    </row>
    <row r="1294" spans="2:33" x14ac:dyDescent="0.5">
      <c r="B1294" t="s">
        <v>499</v>
      </c>
      <c r="C1294" s="17">
        <v>3.3432055152478102E-2</v>
      </c>
      <c r="D1294" s="17">
        <v>2.26283475715853E-2</v>
      </c>
      <c r="E1294" s="17">
        <v>4.3706926035365301E-2</v>
      </c>
      <c r="F1294" s="17"/>
      <c r="G1294" s="17">
        <v>2.7106618280548202E-2</v>
      </c>
      <c r="H1294" s="17">
        <v>1.7079055077140699E-2</v>
      </c>
      <c r="I1294" s="17">
        <v>3.4423881467423999E-2</v>
      </c>
      <c r="J1294" s="17">
        <v>2.3431866989735501E-2</v>
      </c>
      <c r="K1294" s="17">
        <v>3.5619452512285099E-2</v>
      </c>
      <c r="L1294" s="17">
        <v>5.0767049576333698E-2</v>
      </c>
      <c r="M1294" s="17"/>
      <c r="N1294" s="17">
        <v>4.0455333914263002E-2</v>
      </c>
      <c r="O1294" s="17">
        <v>0</v>
      </c>
      <c r="P1294" s="17">
        <v>0</v>
      </c>
      <c r="Q1294" s="17">
        <v>0</v>
      </c>
      <c r="R1294" s="17">
        <v>7.3365334130857704E-2</v>
      </c>
      <c r="S1294" s="17">
        <v>0</v>
      </c>
      <c r="T1294" s="17">
        <v>0</v>
      </c>
      <c r="U1294" s="17">
        <v>7.4734936997016596E-2</v>
      </c>
      <c r="V1294" s="17">
        <v>3.3406382252934103E-2</v>
      </c>
      <c r="W1294" s="17">
        <v>5.35781194211798E-2</v>
      </c>
      <c r="X1294" s="17">
        <v>0</v>
      </c>
      <c r="Y1294" s="17">
        <v>5.7369513583801303E-2</v>
      </c>
      <c r="Z1294" s="17">
        <v>3.1443011059305602E-2</v>
      </c>
      <c r="AA1294" s="17">
        <v>0</v>
      </c>
      <c r="AB1294" s="17">
        <v>1.55778489586981E-2</v>
      </c>
      <c r="AC1294" s="17">
        <v>0</v>
      </c>
      <c r="AD1294" s="17">
        <v>0</v>
      </c>
      <c r="AE1294" s="17"/>
      <c r="AF1294" s="17">
        <v>2.9560886855406199E-2</v>
      </c>
      <c r="AG1294" s="17">
        <v>3.5983072152195997E-2</v>
      </c>
    </row>
    <row r="1295" spans="2:33" x14ac:dyDescent="0.5">
      <c r="B1295" t="s">
        <v>88</v>
      </c>
      <c r="C1295" s="17">
        <v>7.52067873464565E-2</v>
      </c>
      <c r="D1295" s="17">
        <v>5.0455096376446497E-2</v>
      </c>
      <c r="E1295" s="17">
        <v>9.8741521403325205E-2</v>
      </c>
      <c r="F1295" s="17"/>
      <c r="G1295" s="17">
        <v>4.8385024957301299E-2</v>
      </c>
      <c r="H1295" s="17">
        <v>4.2099600226933202E-2</v>
      </c>
      <c r="I1295" s="17">
        <v>7.1915821951623299E-2</v>
      </c>
      <c r="J1295" s="17">
        <v>8.6565153484942897E-2</v>
      </c>
      <c r="K1295" s="17">
        <v>6.8674635204239207E-2</v>
      </c>
      <c r="L1295" s="17">
        <v>0.10126308553827</v>
      </c>
      <c r="M1295" s="17"/>
      <c r="N1295" s="17">
        <v>7.5574145938073101E-2</v>
      </c>
      <c r="O1295" s="17">
        <v>6.5844857669363793E-2</v>
      </c>
      <c r="P1295" s="17">
        <v>0</v>
      </c>
      <c r="Q1295" s="17">
        <v>0.14131860231829399</v>
      </c>
      <c r="R1295" s="17">
        <v>0</v>
      </c>
      <c r="S1295" s="17">
        <v>0</v>
      </c>
      <c r="T1295" s="17">
        <v>0.116178786683448</v>
      </c>
      <c r="U1295" s="17">
        <v>1.6713204367766198E-2</v>
      </c>
      <c r="V1295" s="17">
        <v>7.2502391167202404E-2</v>
      </c>
      <c r="W1295" s="17">
        <v>7.4018458046907404E-2</v>
      </c>
      <c r="X1295" s="17">
        <v>0</v>
      </c>
      <c r="Y1295" s="17">
        <v>0.119414309309696</v>
      </c>
      <c r="Z1295" s="17">
        <v>8.5970106184092496E-2</v>
      </c>
      <c r="AA1295" s="17">
        <v>0.10838825341547501</v>
      </c>
      <c r="AB1295" s="17">
        <v>6.6509207302308998E-2</v>
      </c>
      <c r="AC1295" s="17">
        <v>6.7837511694549296E-2</v>
      </c>
      <c r="AD1295" s="17">
        <v>0.104171270314787</v>
      </c>
      <c r="AE1295" s="17"/>
      <c r="AF1295" s="17">
        <v>4.21115543168427E-2</v>
      </c>
      <c r="AG1295" s="17">
        <v>9.7015837118854295E-2</v>
      </c>
    </row>
    <row r="1296" spans="2:33" x14ac:dyDescent="0.5">
      <c r="B1296" t="s">
        <v>500</v>
      </c>
      <c r="C1296" s="17">
        <v>0.45320969967931202</v>
      </c>
      <c r="D1296" s="17">
        <v>0.49687520479393299</v>
      </c>
      <c r="E1296" s="17">
        <v>0.410087309316432</v>
      </c>
      <c r="F1296" s="17"/>
      <c r="G1296" s="17">
        <v>0.45848175081549702</v>
      </c>
      <c r="H1296" s="17">
        <v>0.65650550375413297</v>
      </c>
      <c r="I1296" s="17">
        <v>0.47201623113858199</v>
      </c>
      <c r="J1296" s="17">
        <v>0.46199013159478503</v>
      </c>
      <c r="K1296" s="17">
        <v>0.39577842176372802</v>
      </c>
      <c r="L1296" s="17">
        <v>0.35541476207502998</v>
      </c>
      <c r="M1296" s="17"/>
      <c r="N1296" s="17">
        <v>0.42371882671634897</v>
      </c>
      <c r="O1296" s="17">
        <v>0.46071308375498599</v>
      </c>
      <c r="P1296" s="17">
        <v>0.49623433883854101</v>
      </c>
      <c r="Q1296" s="17">
        <v>0.38038202842544599</v>
      </c>
      <c r="R1296" s="17">
        <v>0.74424296776176102</v>
      </c>
      <c r="S1296" s="17">
        <v>0.431857723839011</v>
      </c>
      <c r="T1296" s="17">
        <v>0.42051674319867199</v>
      </c>
      <c r="U1296" s="17">
        <v>0.43740399574601901</v>
      </c>
      <c r="V1296" s="17">
        <v>0.42481381082675201</v>
      </c>
      <c r="W1296" s="17">
        <v>0.444871951154236</v>
      </c>
      <c r="X1296" s="17">
        <v>0.46696706514454001</v>
      </c>
      <c r="Y1296" s="17">
        <v>0.39858733655815098</v>
      </c>
      <c r="Z1296" s="17">
        <v>0.434149252129721</v>
      </c>
      <c r="AA1296" s="17">
        <v>0.213968280079009</v>
      </c>
      <c r="AB1296" s="17">
        <v>0.54841566315655499</v>
      </c>
      <c r="AC1296" s="17">
        <v>0.59011862820425498</v>
      </c>
      <c r="AD1296" s="17">
        <v>0.47866258396261502</v>
      </c>
      <c r="AE1296" s="17"/>
      <c r="AF1296" s="17">
        <v>0.47833565080659302</v>
      </c>
      <c r="AG1296" s="17">
        <v>0.43665223600400199</v>
      </c>
    </row>
    <row r="1297" spans="2:33" x14ac:dyDescent="0.5">
      <c r="B1297" t="s">
        <v>501</v>
      </c>
      <c r="C1297" s="17">
        <v>0.13748390520440801</v>
      </c>
      <c r="D1297" s="17">
        <v>0.11378801679969699</v>
      </c>
      <c r="E1297" s="17">
        <v>0.160268355584754</v>
      </c>
      <c r="F1297" s="17"/>
      <c r="G1297" s="17">
        <v>0.15278708140750499</v>
      </c>
      <c r="H1297" s="17">
        <v>8.0784577802096094E-2</v>
      </c>
      <c r="I1297" s="17">
        <v>0.142953077415124</v>
      </c>
      <c r="J1297" s="17">
        <v>0.117109190920708</v>
      </c>
      <c r="K1297" s="17">
        <v>0.16151358111806799</v>
      </c>
      <c r="L1297" s="17">
        <v>0.159616284243881</v>
      </c>
      <c r="M1297" s="17"/>
      <c r="N1297" s="17">
        <v>0.15977753403727701</v>
      </c>
      <c r="O1297" s="17">
        <v>0.173190687144678</v>
      </c>
      <c r="P1297" s="17">
        <v>6.0505350049001198E-2</v>
      </c>
      <c r="Q1297" s="17">
        <v>0.124884915405489</v>
      </c>
      <c r="R1297" s="17">
        <v>7.3365334130857704E-2</v>
      </c>
      <c r="S1297" s="17">
        <v>0</v>
      </c>
      <c r="T1297" s="17">
        <v>4.7451405882626897E-2</v>
      </c>
      <c r="U1297" s="17">
        <v>0.19955644195466901</v>
      </c>
      <c r="V1297" s="17">
        <v>0.13229741360064501</v>
      </c>
      <c r="W1297" s="17">
        <v>0.108913875560733</v>
      </c>
      <c r="X1297" s="17">
        <v>0.176337124546812</v>
      </c>
      <c r="Y1297" s="17">
        <v>0.16063659170080299</v>
      </c>
      <c r="Z1297" s="17">
        <v>0.15269848740111799</v>
      </c>
      <c r="AA1297" s="17">
        <v>0.161526759238278</v>
      </c>
      <c r="AB1297" s="17">
        <v>0.102949814289688</v>
      </c>
      <c r="AC1297" s="17">
        <v>5.7674184307008901E-2</v>
      </c>
      <c r="AD1297" s="17">
        <v>0.10434833780605</v>
      </c>
      <c r="AE1297" s="17"/>
      <c r="AF1297" s="17">
        <v>0.15944079025771599</v>
      </c>
      <c r="AG1297" s="17">
        <v>0.12301478820058</v>
      </c>
    </row>
    <row r="1298" spans="2:33" x14ac:dyDescent="0.5">
      <c r="B1298" t="s">
        <v>100</v>
      </c>
      <c r="C1298" s="17">
        <v>0.31572579447490401</v>
      </c>
      <c r="D1298" s="17">
        <v>0.38308718799423602</v>
      </c>
      <c r="E1298" s="17">
        <v>0.24981895373167801</v>
      </c>
      <c r="F1298" s="17"/>
      <c r="G1298" s="17">
        <v>0.305694669407993</v>
      </c>
      <c r="H1298" s="17">
        <v>0.57572092595203705</v>
      </c>
      <c r="I1298" s="17">
        <v>0.32906315372345801</v>
      </c>
      <c r="J1298" s="17">
        <v>0.34488094067407699</v>
      </c>
      <c r="K1298" s="17">
        <v>0.23426484064566</v>
      </c>
      <c r="L1298" s="17">
        <v>0.19579847783114901</v>
      </c>
      <c r="M1298" s="17"/>
      <c r="N1298" s="17">
        <v>0.26394129267907201</v>
      </c>
      <c r="O1298" s="17">
        <v>0.28752239661030798</v>
      </c>
      <c r="P1298" s="17">
        <v>0.43572898878953997</v>
      </c>
      <c r="Q1298" s="17">
        <v>0.25549711301995698</v>
      </c>
      <c r="R1298" s="17">
        <v>0.67087763363090303</v>
      </c>
      <c r="S1298" s="17">
        <v>0.431857723839011</v>
      </c>
      <c r="T1298" s="17">
        <v>0.37306533731604502</v>
      </c>
      <c r="U1298" s="17">
        <v>0.23784755379135</v>
      </c>
      <c r="V1298" s="17">
        <v>0.29251639722610701</v>
      </c>
      <c r="W1298" s="17">
        <v>0.33595807559350299</v>
      </c>
      <c r="X1298" s="17">
        <v>0.29062994059772701</v>
      </c>
      <c r="Y1298" s="17">
        <v>0.23795074485734799</v>
      </c>
      <c r="Z1298" s="17">
        <v>0.28145076472860298</v>
      </c>
      <c r="AA1298" s="17">
        <v>5.24415208407309E-2</v>
      </c>
      <c r="AB1298" s="17">
        <v>0.44546584886686702</v>
      </c>
      <c r="AC1298" s="17">
        <v>0.53244444389724699</v>
      </c>
      <c r="AD1298" s="17">
        <v>0.374314246156564</v>
      </c>
      <c r="AE1298" s="17"/>
      <c r="AF1298" s="17">
        <v>0.318894860548877</v>
      </c>
      <c r="AG1298" s="17">
        <v>0.31363744780342301</v>
      </c>
    </row>
    <row r="1299" spans="2:33" x14ac:dyDescent="0.5">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c r="AF1299" s="17"/>
      <c r="AG1299" s="17"/>
    </row>
    <row r="1300" spans="2:33" x14ac:dyDescent="0.5">
      <c r="B1300" s="6" t="s">
        <v>505</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c r="AD1300" s="17"/>
      <c r="AE1300" s="17"/>
      <c r="AF1300" s="17"/>
      <c r="AG1300" s="17"/>
    </row>
    <row r="1301" spans="2:33" x14ac:dyDescent="0.5">
      <c r="B1301" s="24" t="s">
        <v>58</v>
      </c>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row>
    <row r="1302" spans="2:33" x14ac:dyDescent="0.5">
      <c r="B1302" t="s">
        <v>495</v>
      </c>
      <c r="C1302" s="17">
        <v>0.51721696173806297</v>
      </c>
      <c r="D1302" s="17">
        <v>0.49104294607592702</v>
      </c>
      <c r="E1302" s="17">
        <v>0.54222053601747999</v>
      </c>
      <c r="F1302" s="17"/>
      <c r="G1302" s="17">
        <v>0.44121578026421598</v>
      </c>
      <c r="H1302" s="17">
        <v>0.50757709647225002</v>
      </c>
      <c r="I1302" s="17">
        <v>0.51280293516702702</v>
      </c>
      <c r="J1302" s="17">
        <v>0.53997606149618405</v>
      </c>
      <c r="K1302" s="17">
        <v>0.50069563327882605</v>
      </c>
      <c r="L1302" s="17">
        <v>0.54651883234040999</v>
      </c>
      <c r="M1302" s="17"/>
      <c r="N1302" s="17">
        <v>0.54020809136368697</v>
      </c>
      <c r="O1302" s="17">
        <v>0.46420486874377598</v>
      </c>
      <c r="P1302" s="17">
        <v>0.37657702946622401</v>
      </c>
      <c r="Q1302" s="17">
        <v>0.51964506917460196</v>
      </c>
      <c r="R1302" s="17">
        <v>0.47839976912201199</v>
      </c>
      <c r="S1302" s="17">
        <v>0.76756512640899199</v>
      </c>
      <c r="T1302" s="17">
        <v>0.45229362782606303</v>
      </c>
      <c r="U1302" s="17">
        <v>0.52992596497307898</v>
      </c>
      <c r="V1302" s="17">
        <v>0.59447267478166599</v>
      </c>
      <c r="W1302" s="17">
        <v>0.39825687524415199</v>
      </c>
      <c r="X1302" s="17">
        <v>0.534369350735448</v>
      </c>
      <c r="Y1302" s="17">
        <v>0.49039110069313202</v>
      </c>
      <c r="Z1302" s="17">
        <v>0.47199170407943503</v>
      </c>
      <c r="AA1302" s="17">
        <v>0.48989368149536799</v>
      </c>
      <c r="AB1302" s="17">
        <v>0.56632427165951904</v>
      </c>
      <c r="AC1302" s="17">
        <v>0.47226341677852501</v>
      </c>
      <c r="AD1302" s="17">
        <v>0.59960545192744896</v>
      </c>
      <c r="AE1302" s="17"/>
      <c r="AF1302" s="17">
        <v>0.53418022414723698</v>
      </c>
      <c r="AG1302" s="17">
        <v>0.50603853510928398</v>
      </c>
    </row>
    <row r="1303" spans="2:33" x14ac:dyDescent="0.5">
      <c r="B1303" t="s">
        <v>496</v>
      </c>
      <c r="C1303" s="17">
        <v>0.34107350484151699</v>
      </c>
      <c r="D1303" s="17">
        <v>0.342673725794996</v>
      </c>
      <c r="E1303" s="17">
        <v>0.338597541789534</v>
      </c>
      <c r="F1303" s="17"/>
      <c r="G1303" s="17">
        <v>0.37188536151950702</v>
      </c>
      <c r="H1303" s="17">
        <v>0.36303603152031899</v>
      </c>
      <c r="I1303" s="17">
        <v>0.36652671190532898</v>
      </c>
      <c r="J1303" s="17">
        <v>0.32261394624911499</v>
      </c>
      <c r="K1303" s="17">
        <v>0.33588878560857799</v>
      </c>
      <c r="L1303" s="17">
        <v>0.31683381828609097</v>
      </c>
      <c r="M1303" s="17"/>
      <c r="N1303" s="17">
        <v>0.36470893289781298</v>
      </c>
      <c r="O1303" s="17">
        <v>0.38493738105960301</v>
      </c>
      <c r="P1303" s="17">
        <v>0.51503413372004803</v>
      </c>
      <c r="Q1303" s="17">
        <v>0.33583498525264099</v>
      </c>
      <c r="R1303" s="17">
        <v>0.26584319863974898</v>
      </c>
      <c r="S1303" s="17">
        <v>0.23243487359100801</v>
      </c>
      <c r="T1303" s="17">
        <v>0.35477744966206198</v>
      </c>
      <c r="U1303" s="17">
        <v>0.35711736020311202</v>
      </c>
      <c r="V1303" s="17">
        <v>0.295658593488558</v>
      </c>
      <c r="W1303" s="17">
        <v>0.38204454405919502</v>
      </c>
      <c r="X1303" s="17">
        <v>0.35478891420643199</v>
      </c>
      <c r="Y1303" s="17">
        <v>0.39508414811398801</v>
      </c>
      <c r="Z1303" s="17">
        <v>0.38236069603672002</v>
      </c>
      <c r="AA1303" s="17">
        <v>0.36603323227776402</v>
      </c>
      <c r="AB1303" s="17">
        <v>0.28735738169740099</v>
      </c>
      <c r="AC1303" s="17">
        <v>0.24438173214685799</v>
      </c>
      <c r="AD1303" s="17">
        <v>0.22585050833375001</v>
      </c>
      <c r="AE1303" s="17"/>
      <c r="AF1303" s="17">
        <v>0.33318853964813699</v>
      </c>
      <c r="AG1303" s="17">
        <v>0.34626952803320099</v>
      </c>
    </row>
    <row r="1304" spans="2:33" x14ac:dyDescent="0.5">
      <c r="B1304" t="s">
        <v>497</v>
      </c>
      <c r="C1304" s="17">
        <v>0.101849637979275</v>
      </c>
      <c r="D1304" s="17">
        <v>0.116424108470278</v>
      </c>
      <c r="E1304" s="17">
        <v>8.8557685748716905E-2</v>
      </c>
      <c r="F1304" s="17"/>
      <c r="G1304" s="17">
        <v>0.12244595378272299</v>
      </c>
      <c r="H1304" s="17">
        <v>0.10821224559375001</v>
      </c>
      <c r="I1304" s="17">
        <v>8.1337996107877994E-2</v>
      </c>
      <c r="J1304" s="17">
        <v>8.86595795491677E-2</v>
      </c>
      <c r="K1304" s="17">
        <v>0.14431544614781799</v>
      </c>
      <c r="L1304" s="17">
        <v>8.7939944707301099E-2</v>
      </c>
      <c r="M1304" s="17"/>
      <c r="N1304" s="17">
        <v>5.2307119211531701E-2</v>
      </c>
      <c r="O1304" s="17">
        <v>8.5012892527258105E-2</v>
      </c>
      <c r="P1304" s="17">
        <v>0.108388836813728</v>
      </c>
      <c r="Q1304" s="17">
        <v>0.112486204862629</v>
      </c>
      <c r="R1304" s="17">
        <v>0.18239169810738201</v>
      </c>
      <c r="S1304" s="17">
        <v>0</v>
      </c>
      <c r="T1304" s="17">
        <v>0.19292892251187599</v>
      </c>
      <c r="U1304" s="17">
        <v>8.3823110266457404E-2</v>
      </c>
      <c r="V1304" s="17">
        <v>5.5562153333552002E-2</v>
      </c>
      <c r="W1304" s="17">
        <v>6.4806076083487499E-2</v>
      </c>
      <c r="X1304" s="17">
        <v>0.11084173505812001</v>
      </c>
      <c r="Y1304" s="17">
        <v>6.8830629949730202E-2</v>
      </c>
      <c r="Z1304" s="17">
        <v>9.5314569890082398E-2</v>
      </c>
      <c r="AA1304" s="17">
        <v>0.14407308622686801</v>
      </c>
      <c r="AB1304" s="17">
        <v>0.130318090172972</v>
      </c>
      <c r="AC1304" s="17">
        <v>0.283354851074617</v>
      </c>
      <c r="AD1304" s="17">
        <v>8.4481398188988296E-2</v>
      </c>
      <c r="AE1304" s="17"/>
      <c r="AF1304" s="17">
        <v>9.4315593623587393E-2</v>
      </c>
      <c r="AG1304" s="17">
        <v>0.10681441185452201</v>
      </c>
    </row>
    <row r="1305" spans="2:33" x14ac:dyDescent="0.5">
      <c r="B1305" t="s">
        <v>498</v>
      </c>
      <c r="C1305" s="17">
        <v>1.1136885632859601E-2</v>
      </c>
      <c r="D1305" s="17">
        <v>1.48852453324207E-2</v>
      </c>
      <c r="E1305" s="17">
        <v>7.6600584115834999E-3</v>
      </c>
      <c r="F1305" s="17"/>
      <c r="G1305" s="17">
        <v>3.2175701512063698E-2</v>
      </c>
      <c r="H1305" s="17">
        <v>1.64305562959806E-2</v>
      </c>
      <c r="I1305" s="17">
        <v>1.02818847030806E-2</v>
      </c>
      <c r="J1305" s="17">
        <v>0</v>
      </c>
      <c r="K1305" s="17">
        <v>4.4887637932652796E-3</v>
      </c>
      <c r="L1305" s="17">
        <v>1.47178206704654E-2</v>
      </c>
      <c r="M1305" s="17"/>
      <c r="N1305" s="17">
        <v>8.5648231196810108E-3</v>
      </c>
      <c r="O1305" s="17">
        <v>0</v>
      </c>
      <c r="P1305" s="17">
        <v>0</v>
      </c>
      <c r="Q1305" s="17">
        <v>1.38191906171079E-2</v>
      </c>
      <c r="R1305" s="17">
        <v>0</v>
      </c>
      <c r="S1305" s="17">
        <v>0</v>
      </c>
      <c r="T1305" s="17">
        <v>0</v>
      </c>
      <c r="U1305" s="17">
        <v>8.4797827962459597E-3</v>
      </c>
      <c r="V1305" s="17">
        <v>1.04457476536485E-2</v>
      </c>
      <c r="W1305" s="17">
        <v>2.1137579241181099E-2</v>
      </c>
      <c r="X1305" s="17">
        <v>0</v>
      </c>
      <c r="Y1305" s="17">
        <v>1.08984777564358E-2</v>
      </c>
      <c r="Z1305" s="17">
        <v>2.7079560325495099E-2</v>
      </c>
      <c r="AA1305" s="17">
        <v>0</v>
      </c>
      <c r="AB1305" s="17">
        <v>3.4369469869082198E-3</v>
      </c>
      <c r="AC1305" s="17">
        <v>0</v>
      </c>
      <c r="AD1305" s="17">
        <v>4.3907374576151202E-2</v>
      </c>
      <c r="AE1305" s="17"/>
      <c r="AF1305" s="17">
        <v>1.76625153364783E-2</v>
      </c>
      <c r="AG1305" s="17">
        <v>6.8366354163068898E-3</v>
      </c>
    </row>
    <row r="1306" spans="2:33" x14ac:dyDescent="0.5">
      <c r="B1306" t="s">
        <v>499</v>
      </c>
      <c r="C1306" s="17">
        <v>1.1912238577635599E-2</v>
      </c>
      <c r="D1306" s="17">
        <v>1.27959207565527E-2</v>
      </c>
      <c r="E1306" s="17">
        <v>1.1128535867678001E-2</v>
      </c>
      <c r="F1306" s="17"/>
      <c r="G1306" s="17">
        <v>5.6753460053433598E-3</v>
      </c>
      <c r="H1306" s="17">
        <v>0</v>
      </c>
      <c r="I1306" s="17">
        <v>1.4919560214611299E-2</v>
      </c>
      <c r="J1306" s="17">
        <v>3.3086105701354999E-2</v>
      </c>
      <c r="K1306" s="17">
        <v>0</v>
      </c>
      <c r="L1306" s="17">
        <v>9.54334475876094E-3</v>
      </c>
      <c r="M1306" s="17"/>
      <c r="N1306" s="17">
        <v>1.1396275044628E-2</v>
      </c>
      <c r="O1306" s="17">
        <v>0</v>
      </c>
      <c r="P1306" s="17">
        <v>0</v>
      </c>
      <c r="Q1306" s="17">
        <v>0</v>
      </c>
      <c r="R1306" s="17">
        <v>7.3365334130857704E-2</v>
      </c>
      <c r="S1306" s="17">
        <v>0</v>
      </c>
      <c r="T1306" s="17">
        <v>0</v>
      </c>
      <c r="U1306" s="17">
        <v>1.13152971229097E-2</v>
      </c>
      <c r="V1306" s="17">
        <v>4.3860830742575602E-2</v>
      </c>
      <c r="W1306" s="17">
        <v>9.6832531694136401E-2</v>
      </c>
      <c r="X1306" s="17">
        <v>0</v>
      </c>
      <c r="Y1306" s="17">
        <v>9.5222837444782805E-3</v>
      </c>
      <c r="Z1306" s="17">
        <v>6.8244972183318098E-3</v>
      </c>
      <c r="AA1306" s="17">
        <v>0</v>
      </c>
      <c r="AB1306" s="17">
        <v>0</v>
      </c>
      <c r="AC1306" s="17">
        <v>0</v>
      </c>
      <c r="AD1306" s="17">
        <v>0</v>
      </c>
      <c r="AE1306" s="17"/>
      <c r="AF1306" s="17">
        <v>1.6009869176212999E-2</v>
      </c>
      <c r="AG1306" s="17">
        <v>9.2119877713242905E-3</v>
      </c>
    </row>
    <row r="1307" spans="2:33" x14ac:dyDescent="0.5">
      <c r="B1307" t="s">
        <v>88</v>
      </c>
      <c r="C1307" s="17">
        <v>1.6810771230649699E-2</v>
      </c>
      <c r="D1307" s="17">
        <v>2.21780535698263E-2</v>
      </c>
      <c r="E1307" s="17">
        <v>1.1835642165007E-2</v>
      </c>
      <c r="F1307" s="17"/>
      <c r="G1307" s="17">
        <v>2.6601856916146902E-2</v>
      </c>
      <c r="H1307" s="17">
        <v>4.7440701177000498E-3</v>
      </c>
      <c r="I1307" s="17">
        <v>1.4130911902074101E-2</v>
      </c>
      <c r="J1307" s="17">
        <v>1.5664307004178101E-2</v>
      </c>
      <c r="K1307" s="17">
        <v>1.4611371171512601E-2</v>
      </c>
      <c r="L1307" s="17">
        <v>2.4446239236971298E-2</v>
      </c>
      <c r="M1307" s="17"/>
      <c r="N1307" s="17">
        <v>2.28147583626589E-2</v>
      </c>
      <c r="O1307" s="17">
        <v>6.5844857669363793E-2</v>
      </c>
      <c r="P1307" s="17">
        <v>0</v>
      </c>
      <c r="Q1307" s="17">
        <v>1.82145500930198E-2</v>
      </c>
      <c r="R1307" s="17">
        <v>0</v>
      </c>
      <c r="S1307" s="17">
        <v>0</v>
      </c>
      <c r="T1307" s="17">
        <v>0</v>
      </c>
      <c r="U1307" s="17">
        <v>9.3384846381952408E-3</v>
      </c>
      <c r="V1307" s="17">
        <v>0</v>
      </c>
      <c r="W1307" s="17">
        <v>3.6922393677847498E-2</v>
      </c>
      <c r="X1307" s="17">
        <v>0</v>
      </c>
      <c r="Y1307" s="17">
        <v>2.5273359742236299E-2</v>
      </c>
      <c r="Z1307" s="17">
        <v>1.64289724499358E-2</v>
      </c>
      <c r="AA1307" s="17">
        <v>0</v>
      </c>
      <c r="AB1307" s="17">
        <v>1.2563309483200299E-2</v>
      </c>
      <c r="AC1307" s="17">
        <v>0</v>
      </c>
      <c r="AD1307" s="17">
        <v>4.6155266973660902E-2</v>
      </c>
      <c r="AE1307" s="17"/>
      <c r="AF1307" s="17">
        <v>4.6432580683475801E-3</v>
      </c>
      <c r="AG1307" s="17">
        <v>2.4828901815362799E-2</v>
      </c>
    </row>
    <row r="1308" spans="2:33" x14ac:dyDescent="0.5">
      <c r="B1308" t="s">
        <v>500</v>
      </c>
      <c r="C1308" s="17">
        <v>0.85829046657958097</v>
      </c>
      <c r="D1308" s="17">
        <v>0.83371667187092202</v>
      </c>
      <c r="E1308" s="17">
        <v>0.88081807780701404</v>
      </c>
      <c r="F1308" s="17"/>
      <c r="G1308" s="17">
        <v>0.81310114178372295</v>
      </c>
      <c r="H1308" s="17">
        <v>0.87061312799256896</v>
      </c>
      <c r="I1308" s="17">
        <v>0.87932964707235595</v>
      </c>
      <c r="J1308" s="17">
        <v>0.86259000774529904</v>
      </c>
      <c r="K1308" s="17">
        <v>0.83658441888740398</v>
      </c>
      <c r="L1308" s="17">
        <v>0.86335265062650102</v>
      </c>
      <c r="M1308" s="17"/>
      <c r="N1308" s="17">
        <v>0.9049170242615</v>
      </c>
      <c r="O1308" s="17">
        <v>0.84914224980337805</v>
      </c>
      <c r="P1308" s="17">
        <v>0.89161116318627198</v>
      </c>
      <c r="Q1308" s="17">
        <v>0.85548005442724295</v>
      </c>
      <c r="R1308" s="17">
        <v>0.74424296776176102</v>
      </c>
      <c r="S1308" s="17">
        <v>1</v>
      </c>
      <c r="T1308" s="17">
        <v>0.80707107748812401</v>
      </c>
      <c r="U1308" s="17">
        <v>0.887043325176192</v>
      </c>
      <c r="V1308" s="17">
        <v>0.89013126827022404</v>
      </c>
      <c r="W1308" s="17">
        <v>0.78030141930334795</v>
      </c>
      <c r="X1308" s="17">
        <v>0.88915826494187999</v>
      </c>
      <c r="Y1308" s="17">
        <v>0.88547524880711903</v>
      </c>
      <c r="Z1308" s="17">
        <v>0.85435240011615499</v>
      </c>
      <c r="AA1308" s="17">
        <v>0.85592691377313201</v>
      </c>
      <c r="AB1308" s="17">
        <v>0.85368165335692003</v>
      </c>
      <c r="AC1308" s="17">
        <v>0.716645148925383</v>
      </c>
      <c r="AD1308" s="17">
        <v>0.82545596026120005</v>
      </c>
      <c r="AE1308" s="17"/>
      <c r="AF1308" s="17">
        <v>0.86736876379537398</v>
      </c>
      <c r="AG1308" s="17">
        <v>0.85230806314248497</v>
      </c>
    </row>
    <row r="1309" spans="2:33" x14ac:dyDescent="0.5">
      <c r="B1309" t="s">
        <v>501</v>
      </c>
      <c r="C1309" s="17">
        <v>2.3049124210495198E-2</v>
      </c>
      <c r="D1309" s="17">
        <v>2.7681166088973402E-2</v>
      </c>
      <c r="E1309" s="17">
        <v>1.8788594279261502E-2</v>
      </c>
      <c r="F1309" s="17"/>
      <c r="G1309" s="17">
        <v>3.7851047517407102E-2</v>
      </c>
      <c r="H1309" s="17">
        <v>1.64305562959806E-2</v>
      </c>
      <c r="I1309" s="17">
        <v>2.5201444917691902E-2</v>
      </c>
      <c r="J1309" s="17">
        <v>3.3086105701354999E-2</v>
      </c>
      <c r="K1309" s="17">
        <v>4.4887637932652796E-3</v>
      </c>
      <c r="L1309" s="17">
        <v>2.4261165429226302E-2</v>
      </c>
      <c r="M1309" s="17"/>
      <c r="N1309" s="17">
        <v>1.9961098164309E-2</v>
      </c>
      <c r="O1309" s="17">
        <v>0</v>
      </c>
      <c r="P1309" s="17">
        <v>0</v>
      </c>
      <c r="Q1309" s="17">
        <v>1.38191906171079E-2</v>
      </c>
      <c r="R1309" s="17">
        <v>7.3365334130857704E-2</v>
      </c>
      <c r="S1309" s="17">
        <v>0</v>
      </c>
      <c r="T1309" s="17">
        <v>0</v>
      </c>
      <c r="U1309" s="17">
        <v>1.97950799191557E-2</v>
      </c>
      <c r="V1309" s="17">
        <v>5.4306578396224103E-2</v>
      </c>
      <c r="W1309" s="17">
        <v>0.11797011093531699</v>
      </c>
      <c r="X1309" s="17">
        <v>0</v>
      </c>
      <c r="Y1309" s="17">
        <v>2.0420761500914E-2</v>
      </c>
      <c r="Z1309" s="17">
        <v>3.3904057543826999E-2</v>
      </c>
      <c r="AA1309" s="17">
        <v>0</v>
      </c>
      <c r="AB1309" s="17">
        <v>3.4369469869082198E-3</v>
      </c>
      <c r="AC1309" s="17">
        <v>0</v>
      </c>
      <c r="AD1309" s="17">
        <v>4.3907374576151202E-2</v>
      </c>
      <c r="AE1309" s="17"/>
      <c r="AF1309" s="17">
        <v>3.3672384512691299E-2</v>
      </c>
      <c r="AG1309" s="17">
        <v>1.60486231876312E-2</v>
      </c>
    </row>
    <row r="1310" spans="2:33" x14ac:dyDescent="0.5">
      <c r="B1310" t="s">
        <v>100</v>
      </c>
      <c r="C1310" s="17">
        <v>0.83524134236908498</v>
      </c>
      <c r="D1310" s="17">
        <v>0.80603550578194905</v>
      </c>
      <c r="E1310" s="17">
        <v>0.86202948352775299</v>
      </c>
      <c r="F1310" s="17"/>
      <c r="G1310" s="17">
        <v>0.77525009426631597</v>
      </c>
      <c r="H1310" s="17">
        <v>0.85418257169658796</v>
      </c>
      <c r="I1310" s="17">
        <v>0.85412820215466401</v>
      </c>
      <c r="J1310" s="17">
        <v>0.82950390204394397</v>
      </c>
      <c r="K1310" s="17">
        <v>0.83209565509413896</v>
      </c>
      <c r="L1310" s="17">
        <v>0.83909148519727506</v>
      </c>
      <c r="M1310" s="17"/>
      <c r="N1310" s="17">
        <v>0.88495592609719098</v>
      </c>
      <c r="O1310" s="17">
        <v>0.84914224980337805</v>
      </c>
      <c r="P1310" s="17">
        <v>0.89161116318627198</v>
      </c>
      <c r="Q1310" s="17">
        <v>0.84166086381013505</v>
      </c>
      <c r="R1310" s="17">
        <v>0.67087763363090303</v>
      </c>
      <c r="S1310" s="17">
        <v>1</v>
      </c>
      <c r="T1310" s="17">
        <v>0.80707107748812401</v>
      </c>
      <c r="U1310" s="17">
        <v>0.86724824525703603</v>
      </c>
      <c r="V1310" s="17">
        <v>0.83582468987400005</v>
      </c>
      <c r="W1310" s="17">
        <v>0.66233130836803</v>
      </c>
      <c r="X1310" s="17">
        <v>0.88915826494187999</v>
      </c>
      <c r="Y1310" s="17">
        <v>0.86505448730620504</v>
      </c>
      <c r="Z1310" s="17">
        <v>0.82044834257232802</v>
      </c>
      <c r="AA1310" s="17">
        <v>0.85592691377313201</v>
      </c>
      <c r="AB1310" s="17">
        <v>0.85024470637001104</v>
      </c>
      <c r="AC1310" s="17">
        <v>0.716645148925383</v>
      </c>
      <c r="AD1310" s="17">
        <v>0.78154858568504804</v>
      </c>
      <c r="AE1310" s="17"/>
      <c r="AF1310" s="17">
        <v>0.83369637928268203</v>
      </c>
      <c r="AG1310" s="17">
        <v>0.83625943995485297</v>
      </c>
    </row>
    <row r="1311" spans="2:33" x14ac:dyDescent="0.5">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row>
    <row r="1312" spans="2:33" x14ac:dyDescent="0.5">
      <c r="B1312" s="6" t="s">
        <v>506</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row>
    <row r="1313" spans="2:33" x14ac:dyDescent="0.5">
      <c r="B1313" s="24" t="s">
        <v>58</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row>
    <row r="1314" spans="2:33" x14ac:dyDescent="0.5">
      <c r="B1314" t="s">
        <v>495</v>
      </c>
      <c r="C1314" s="17">
        <v>0.490173608338135</v>
      </c>
      <c r="D1314" s="17">
        <v>0.457210722868167</v>
      </c>
      <c r="E1314" s="17">
        <v>0.521447647972479</v>
      </c>
      <c r="F1314" s="17"/>
      <c r="G1314" s="17">
        <v>0.47979106906011398</v>
      </c>
      <c r="H1314" s="17">
        <v>0.45863450349804802</v>
      </c>
      <c r="I1314" s="17">
        <v>0.45671143801487901</v>
      </c>
      <c r="J1314" s="17">
        <v>0.54930217913163104</v>
      </c>
      <c r="K1314" s="17">
        <v>0.50018771586752098</v>
      </c>
      <c r="L1314" s="17">
        <v>0.48205571541219899</v>
      </c>
      <c r="M1314" s="17"/>
      <c r="N1314" s="17">
        <v>0.57547421105942298</v>
      </c>
      <c r="O1314" s="17">
        <v>0.38817386188321001</v>
      </c>
      <c r="P1314" s="17">
        <v>0.27014164285197301</v>
      </c>
      <c r="Q1314" s="17">
        <v>0.41468558429504199</v>
      </c>
      <c r="R1314" s="17">
        <v>0.15299650873329099</v>
      </c>
      <c r="S1314" s="17">
        <v>0.87659072260622894</v>
      </c>
      <c r="T1314" s="17">
        <v>0.447352195759254</v>
      </c>
      <c r="U1314" s="17">
        <v>0.47201680634929999</v>
      </c>
      <c r="V1314" s="17">
        <v>0.487741821534803</v>
      </c>
      <c r="W1314" s="17">
        <v>0.489322809318329</v>
      </c>
      <c r="X1314" s="17">
        <v>0.55477096720126595</v>
      </c>
      <c r="Y1314" s="17">
        <v>0.48693175227388003</v>
      </c>
      <c r="Z1314" s="17">
        <v>0.54239475619474797</v>
      </c>
      <c r="AA1314" s="17">
        <v>0.49086598847159102</v>
      </c>
      <c r="AB1314" s="17">
        <v>0.50640232137234198</v>
      </c>
      <c r="AC1314" s="17">
        <v>0.41881285865832102</v>
      </c>
      <c r="AD1314" s="17">
        <v>0.52657825088861798</v>
      </c>
      <c r="AE1314" s="17"/>
      <c r="AF1314" s="17">
        <v>0.46840929882246102</v>
      </c>
      <c r="AG1314" s="17">
        <v>0.50451582218701396</v>
      </c>
    </row>
    <row r="1315" spans="2:33" x14ac:dyDescent="0.5">
      <c r="B1315" t="s">
        <v>496</v>
      </c>
      <c r="C1315" s="17">
        <v>0.26433018457197199</v>
      </c>
      <c r="D1315" s="17">
        <v>0.26502191845239098</v>
      </c>
      <c r="E1315" s="17">
        <v>0.26241014196336299</v>
      </c>
      <c r="F1315" s="17"/>
      <c r="G1315" s="17">
        <v>0.244462540787454</v>
      </c>
      <c r="H1315" s="17">
        <v>0.30431507544694397</v>
      </c>
      <c r="I1315" s="17">
        <v>0.32582020251781502</v>
      </c>
      <c r="J1315" s="17">
        <v>0.20486845256279801</v>
      </c>
      <c r="K1315" s="17">
        <v>0.28443740189803601</v>
      </c>
      <c r="L1315" s="17">
        <v>0.23729115335214701</v>
      </c>
      <c r="M1315" s="17"/>
      <c r="N1315" s="17">
        <v>0.19520702881992499</v>
      </c>
      <c r="O1315" s="17">
        <v>0.24621513717618701</v>
      </c>
      <c r="P1315" s="17">
        <v>0.363208737696331</v>
      </c>
      <c r="Q1315" s="17">
        <v>0.30768014823158502</v>
      </c>
      <c r="R1315" s="17">
        <v>0.26584319863974898</v>
      </c>
      <c r="S1315" s="17">
        <v>0.123409277393771</v>
      </c>
      <c r="T1315" s="17">
        <v>0.42443087352534797</v>
      </c>
      <c r="U1315" s="17">
        <v>0.29663727171909698</v>
      </c>
      <c r="V1315" s="17">
        <v>0.29848030361608502</v>
      </c>
      <c r="W1315" s="17">
        <v>0.24121453924104999</v>
      </c>
      <c r="X1315" s="17">
        <v>0.27303944702239402</v>
      </c>
      <c r="Y1315" s="17">
        <v>0.25486693258353699</v>
      </c>
      <c r="Z1315" s="17">
        <v>0.21573347452148101</v>
      </c>
      <c r="AA1315" s="17">
        <v>0.28617956142992901</v>
      </c>
      <c r="AB1315" s="17">
        <v>0.25428375534505099</v>
      </c>
      <c r="AC1315" s="17">
        <v>0.325438725781525</v>
      </c>
      <c r="AD1315" s="17">
        <v>0.230440665917587</v>
      </c>
      <c r="AE1315" s="17"/>
      <c r="AF1315" s="17">
        <v>0.27728755753525802</v>
      </c>
      <c r="AG1315" s="17">
        <v>0.25579155329468301</v>
      </c>
    </row>
    <row r="1316" spans="2:33" x14ac:dyDescent="0.5">
      <c r="B1316" t="s">
        <v>497</v>
      </c>
      <c r="C1316" s="17">
        <v>0.166765366674404</v>
      </c>
      <c r="D1316" s="17">
        <v>0.20337829055416601</v>
      </c>
      <c r="E1316" s="17">
        <v>0.133029251933132</v>
      </c>
      <c r="F1316" s="17"/>
      <c r="G1316" s="17">
        <v>0.168897083061464</v>
      </c>
      <c r="H1316" s="17">
        <v>0.189786810486479</v>
      </c>
      <c r="I1316" s="17">
        <v>0.18126937406732799</v>
      </c>
      <c r="J1316" s="17">
        <v>0.15085720193056801</v>
      </c>
      <c r="K1316" s="17">
        <v>0.155321721045208</v>
      </c>
      <c r="L1316" s="17">
        <v>0.16288001323909701</v>
      </c>
      <c r="M1316" s="17"/>
      <c r="N1316" s="17">
        <v>0.153261272743798</v>
      </c>
      <c r="O1316" s="17">
        <v>0.22167566978756001</v>
      </c>
      <c r="P1316" s="17">
        <v>0.100977641859018</v>
      </c>
      <c r="Q1316" s="17">
        <v>0.18869056644882301</v>
      </c>
      <c r="R1316" s="17">
        <v>0.32225606906054899</v>
      </c>
      <c r="S1316" s="17">
        <v>0</v>
      </c>
      <c r="T1316" s="17">
        <v>8.2770751948472707E-2</v>
      </c>
      <c r="U1316" s="17">
        <v>0.16407181073511401</v>
      </c>
      <c r="V1316" s="17">
        <v>0.170655443530943</v>
      </c>
      <c r="W1316" s="17">
        <v>0.12159797364319801</v>
      </c>
      <c r="X1316" s="17">
        <v>0.17218958577634</v>
      </c>
      <c r="Y1316" s="17">
        <v>0.19430415485871899</v>
      </c>
      <c r="Z1316" s="17">
        <v>0.13328183780556099</v>
      </c>
      <c r="AA1316" s="17">
        <v>0.11456619668300599</v>
      </c>
      <c r="AB1316" s="17">
        <v>0.18502861207951099</v>
      </c>
      <c r="AC1316" s="17">
        <v>0.21600329271826599</v>
      </c>
      <c r="AD1316" s="17">
        <v>0.13380362037308699</v>
      </c>
      <c r="AE1316" s="17"/>
      <c r="AF1316" s="17">
        <v>0.18429182660787699</v>
      </c>
      <c r="AG1316" s="17">
        <v>0.155215804939002</v>
      </c>
    </row>
    <row r="1317" spans="2:33" x14ac:dyDescent="0.5">
      <c r="B1317" t="s">
        <v>498</v>
      </c>
      <c r="C1317" s="17">
        <v>2.7392744051120702E-2</v>
      </c>
      <c r="D1317" s="17">
        <v>2.1780445074545698E-2</v>
      </c>
      <c r="E1317" s="17">
        <v>3.2769149887787299E-2</v>
      </c>
      <c r="F1317" s="17"/>
      <c r="G1317" s="17">
        <v>5.4372590794942402E-2</v>
      </c>
      <c r="H1317" s="17">
        <v>2.1312432678302001E-2</v>
      </c>
      <c r="I1317" s="17">
        <v>1.27267033636317E-2</v>
      </c>
      <c r="J1317" s="17">
        <v>3.5440388405888403E-2</v>
      </c>
      <c r="K1317" s="17">
        <v>1.9890200631246701E-2</v>
      </c>
      <c r="L1317" s="17">
        <v>3.0613509513714499E-2</v>
      </c>
      <c r="M1317" s="17"/>
      <c r="N1317" s="17">
        <v>1.40332519263675E-2</v>
      </c>
      <c r="O1317" s="17">
        <v>7.8090473483679396E-2</v>
      </c>
      <c r="P1317" s="17">
        <v>0.15728314077895</v>
      </c>
      <c r="Q1317" s="17">
        <v>5.0771043626952998E-2</v>
      </c>
      <c r="R1317" s="17">
        <v>0</v>
      </c>
      <c r="S1317" s="17">
        <v>0</v>
      </c>
      <c r="T1317" s="17">
        <v>4.54461787669257E-2</v>
      </c>
      <c r="U1317" s="17">
        <v>2.93657109937852E-2</v>
      </c>
      <c r="V1317" s="17">
        <v>0</v>
      </c>
      <c r="W1317" s="17">
        <v>2.35853390769553E-2</v>
      </c>
      <c r="X1317" s="17">
        <v>0</v>
      </c>
      <c r="Y1317" s="17">
        <v>1.6658585839761798E-2</v>
      </c>
      <c r="Z1317" s="17">
        <v>5.4128332594100402E-2</v>
      </c>
      <c r="AA1317" s="17">
        <v>0.10838825341547501</v>
      </c>
      <c r="AB1317" s="17">
        <v>8.7863633526216196E-3</v>
      </c>
      <c r="AC1317" s="17">
        <v>0</v>
      </c>
      <c r="AD1317" s="17">
        <v>2.8011531905016901E-2</v>
      </c>
      <c r="AE1317" s="17"/>
      <c r="AF1317" s="17">
        <v>3.93593389938224E-2</v>
      </c>
      <c r="AG1317" s="17">
        <v>1.95070142700982E-2</v>
      </c>
    </row>
    <row r="1318" spans="2:33" x14ac:dyDescent="0.5">
      <c r="B1318" t="s">
        <v>499</v>
      </c>
      <c r="C1318" s="17">
        <v>2.56818327960564E-2</v>
      </c>
      <c r="D1318" s="17">
        <v>2.62340324634848E-2</v>
      </c>
      <c r="E1318" s="17">
        <v>2.52627405352434E-2</v>
      </c>
      <c r="F1318" s="17"/>
      <c r="G1318" s="17">
        <v>3.5119840251685297E-2</v>
      </c>
      <c r="H1318" s="17">
        <v>5.6930183590468897E-3</v>
      </c>
      <c r="I1318" s="17">
        <v>4.4862409303677098E-3</v>
      </c>
      <c r="J1318" s="17">
        <v>4.3867470964936699E-2</v>
      </c>
      <c r="K1318" s="17">
        <v>3.3163438421053001E-2</v>
      </c>
      <c r="L1318" s="17">
        <v>2.9556623959111902E-2</v>
      </c>
      <c r="M1318" s="17"/>
      <c r="N1318" s="17">
        <v>4.2156897630296702E-2</v>
      </c>
      <c r="O1318" s="17">
        <v>0</v>
      </c>
      <c r="P1318" s="17">
        <v>0.108388836813728</v>
      </c>
      <c r="Q1318" s="17">
        <v>1.9958107304576998E-2</v>
      </c>
      <c r="R1318" s="17">
        <v>0</v>
      </c>
      <c r="S1318" s="17">
        <v>0</v>
      </c>
      <c r="T1318" s="17">
        <v>0</v>
      </c>
      <c r="U1318" s="17">
        <v>2.8569915564508001E-2</v>
      </c>
      <c r="V1318" s="17">
        <v>4.3122431318169598E-2</v>
      </c>
      <c r="W1318" s="17">
        <v>5.35781194211798E-2</v>
      </c>
      <c r="X1318" s="17">
        <v>0</v>
      </c>
      <c r="Y1318" s="17">
        <v>2.8895942809052201E-2</v>
      </c>
      <c r="Z1318" s="17">
        <v>1.0546383142363201E-2</v>
      </c>
      <c r="AA1318" s="17">
        <v>0</v>
      </c>
      <c r="AB1318" s="17">
        <v>3.01195348482662E-2</v>
      </c>
      <c r="AC1318" s="17">
        <v>3.9745122841887699E-2</v>
      </c>
      <c r="AD1318" s="17">
        <v>0</v>
      </c>
      <c r="AE1318" s="17"/>
      <c r="AF1318" s="17">
        <v>1.72598834435021E-2</v>
      </c>
      <c r="AG1318" s="17">
        <v>3.1231717048151499E-2</v>
      </c>
    </row>
    <row r="1319" spans="2:33" x14ac:dyDescent="0.5">
      <c r="B1319" t="s">
        <v>88</v>
      </c>
      <c r="C1319" s="17">
        <v>2.5656263568311698E-2</v>
      </c>
      <c r="D1319" s="17">
        <v>2.6374590587245301E-2</v>
      </c>
      <c r="E1319" s="17">
        <v>2.5081067707995501E-2</v>
      </c>
      <c r="F1319" s="17"/>
      <c r="G1319" s="17">
        <v>1.73568760443399E-2</v>
      </c>
      <c r="H1319" s="17">
        <v>2.0258159531180198E-2</v>
      </c>
      <c r="I1319" s="17">
        <v>1.8986041105977999E-2</v>
      </c>
      <c r="J1319" s="17">
        <v>1.5664307004178101E-2</v>
      </c>
      <c r="K1319" s="17">
        <v>6.9995221369351197E-3</v>
      </c>
      <c r="L1319" s="17">
        <v>5.7602984523730499E-2</v>
      </c>
      <c r="M1319" s="17"/>
      <c r="N1319" s="17">
        <v>1.9867337820189301E-2</v>
      </c>
      <c r="O1319" s="17">
        <v>6.5844857669363793E-2</v>
      </c>
      <c r="P1319" s="17">
        <v>0</v>
      </c>
      <c r="Q1319" s="17">
        <v>1.82145500930198E-2</v>
      </c>
      <c r="R1319" s="17">
        <v>0.25890422356641202</v>
      </c>
      <c r="S1319" s="17">
        <v>0</v>
      </c>
      <c r="T1319" s="17">
        <v>0</v>
      </c>
      <c r="U1319" s="17">
        <v>9.3384846381952408E-3</v>
      </c>
      <c r="V1319" s="17">
        <v>0</v>
      </c>
      <c r="W1319" s="17">
        <v>7.0701219299288701E-2</v>
      </c>
      <c r="X1319" s="17">
        <v>0</v>
      </c>
      <c r="Y1319" s="17">
        <v>1.8342631635050101E-2</v>
      </c>
      <c r="Z1319" s="17">
        <v>4.39152157417462E-2</v>
      </c>
      <c r="AA1319" s="17">
        <v>0</v>
      </c>
      <c r="AB1319" s="17">
        <v>1.5379413002208599E-2</v>
      </c>
      <c r="AC1319" s="17">
        <v>0</v>
      </c>
      <c r="AD1319" s="17">
        <v>8.1165930915691006E-2</v>
      </c>
      <c r="AE1319" s="17"/>
      <c r="AF1319" s="17">
        <v>1.3392094597080399E-2</v>
      </c>
      <c r="AG1319" s="17">
        <v>3.3738088261050597E-2</v>
      </c>
    </row>
    <row r="1320" spans="2:33" x14ac:dyDescent="0.5">
      <c r="B1320" t="s">
        <v>500</v>
      </c>
      <c r="C1320" s="17">
        <v>0.75450379291010705</v>
      </c>
      <c r="D1320" s="17">
        <v>0.72223264132055798</v>
      </c>
      <c r="E1320" s="17">
        <v>0.78385778993584199</v>
      </c>
      <c r="F1320" s="17"/>
      <c r="G1320" s="17">
        <v>0.72425360984756904</v>
      </c>
      <c r="H1320" s="17">
        <v>0.76294957894499205</v>
      </c>
      <c r="I1320" s="17">
        <v>0.78253164053269397</v>
      </c>
      <c r="J1320" s="17">
        <v>0.75417063169442899</v>
      </c>
      <c r="K1320" s="17">
        <v>0.78462511776555699</v>
      </c>
      <c r="L1320" s="17">
        <v>0.71934686876434595</v>
      </c>
      <c r="M1320" s="17"/>
      <c r="N1320" s="17">
        <v>0.770681239879348</v>
      </c>
      <c r="O1320" s="17">
        <v>0.63438899905939705</v>
      </c>
      <c r="P1320" s="17">
        <v>0.63335038054830395</v>
      </c>
      <c r="Q1320" s="17">
        <v>0.72236573252662695</v>
      </c>
      <c r="R1320" s="17">
        <v>0.41883970737303899</v>
      </c>
      <c r="S1320" s="17">
        <v>1</v>
      </c>
      <c r="T1320" s="17">
        <v>0.87178306928460203</v>
      </c>
      <c r="U1320" s="17">
        <v>0.76865407806839703</v>
      </c>
      <c r="V1320" s="17">
        <v>0.78622212515088796</v>
      </c>
      <c r="W1320" s="17">
        <v>0.73053734855937802</v>
      </c>
      <c r="X1320" s="17">
        <v>0.82781041422365997</v>
      </c>
      <c r="Y1320" s="17">
        <v>0.74179868485741696</v>
      </c>
      <c r="Z1320" s="17">
        <v>0.75812823071622903</v>
      </c>
      <c r="AA1320" s="17">
        <v>0.77704554990151897</v>
      </c>
      <c r="AB1320" s="17">
        <v>0.76068607671739297</v>
      </c>
      <c r="AC1320" s="17">
        <v>0.74425158443984596</v>
      </c>
      <c r="AD1320" s="17">
        <v>0.75701891680620503</v>
      </c>
      <c r="AE1320" s="17"/>
      <c r="AF1320" s="17">
        <v>0.74569685635771898</v>
      </c>
      <c r="AG1320" s="17">
        <v>0.76030737548169702</v>
      </c>
    </row>
    <row r="1321" spans="2:33" x14ac:dyDescent="0.5">
      <c r="B1321" t="s">
        <v>501</v>
      </c>
      <c r="C1321" s="17">
        <v>5.3074576847177098E-2</v>
      </c>
      <c r="D1321" s="17">
        <v>4.8014477538030502E-2</v>
      </c>
      <c r="E1321" s="17">
        <v>5.8031890423030801E-2</v>
      </c>
      <c r="F1321" s="17"/>
      <c r="G1321" s="17">
        <v>8.9492431046627699E-2</v>
      </c>
      <c r="H1321" s="17">
        <v>2.7005451037348902E-2</v>
      </c>
      <c r="I1321" s="17">
        <v>1.7212944293999399E-2</v>
      </c>
      <c r="J1321" s="17">
        <v>7.9307859370825101E-2</v>
      </c>
      <c r="K1321" s="17">
        <v>5.3053639052299699E-2</v>
      </c>
      <c r="L1321" s="17">
        <v>6.0170133472826501E-2</v>
      </c>
      <c r="M1321" s="17"/>
      <c r="N1321" s="17">
        <v>5.6190149556664203E-2</v>
      </c>
      <c r="O1321" s="17">
        <v>7.8090473483679396E-2</v>
      </c>
      <c r="P1321" s="17">
        <v>0.26567197759267802</v>
      </c>
      <c r="Q1321" s="17">
        <v>7.0729150931529997E-2</v>
      </c>
      <c r="R1321" s="17">
        <v>0</v>
      </c>
      <c r="S1321" s="17">
        <v>0</v>
      </c>
      <c r="T1321" s="17">
        <v>4.54461787669257E-2</v>
      </c>
      <c r="U1321" s="17">
        <v>5.7935626558293103E-2</v>
      </c>
      <c r="V1321" s="17">
        <v>4.3122431318169598E-2</v>
      </c>
      <c r="W1321" s="17">
        <v>7.7163458498135107E-2</v>
      </c>
      <c r="X1321" s="17">
        <v>0</v>
      </c>
      <c r="Y1321" s="17">
        <v>4.5554528648813999E-2</v>
      </c>
      <c r="Z1321" s="17">
        <v>6.4674715736463606E-2</v>
      </c>
      <c r="AA1321" s="17">
        <v>0.10838825341547501</v>
      </c>
      <c r="AB1321" s="17">
        <v>3.8905898200887898E-2</v>
      </c>
      <c r="AC1321" s="17">
        <v>3.9745122841887699E-2</v>
      </c>
      <c r="AD1321" s="17">
        <v>2.8011531905016901E-2</v>
      </c>
      <c r="AE1321" s="17"/>
      <c r="AF1321" s="17">
        <v>5.66192224373245E-2</v>
      </c>
      <c r="AG1321" s="17">
        <v>5.07387313182497E-2</v>
      </c>
    </row>
    <row r="1322" spans="2:33" x14ac:dyDescent="0.5">
      <c r="B1322" t="s">
        <v>100</v>
      </c>
      <c r="C1322" s="17">
        <v>0.70142921606292996</v>
      </c>
      <c r="D1322" s="17">
        <v>0.67421816378252797</v>
      </c>
      <c r="E1322" s="17">
        <v>0.72582589951281096</v>
      </c>
      <c r="F1322" s="17"/>
      <c r="G1322" s="17">
        <v>0.63476117880094096</v>
      </c>
      <c r="H1322" s="17">
        <v>0.73594412790764396</v>
      </c>
      <c r="I1322" s="17">
        <v>0.76531869623869497</v>
      </c>
      <c r="J1322" s="17">
        <v>0.67486277232360303</v>
      </c>
      <c r="K1322" s="17">
        <v>0.73157147871325701</v>
      </c>
      <c r="L1322" s="17">
        <v>0.65917673529151999</v>
      </c>
      <c r="M1322" s="17"/>
      <c r="N1322" s="17">
        <v>0.71449109032268399</v>
      </c>
      <c r="O1322" s="17">
        <v>0.55629852557571802</v>
      </c>
      <c r="P1322" s="17">
        <v>0.36767840295562598</v>
      </c>
      <c r="Q1322" s="17">
        <v>0.65163658159509696</v>
      </c>
      <c r="R1322" s="17">
        <v>0.41883970737303899</v>
      </c>
      <c r="S1322" s="17">
        <v>1</v>
      </c>
      <c r="T1322" s="17">
        <v>0.826336890517676</v>
      </c>
      <c r="U1322" s="17">
        <v>0.71071845151010404</v>
      </c>
      <c r="V1322" s="17">
        <v>0.74309969383271801</v>
      </c>
      <c r="W1322" s="17">
        <v>0.65337389006124302</v>
      </c>
      <c r="X1322" s="17">
        <v>0.82781041422365997</v>
      </c>
      <c r="Y1322" s="17">
        <v>0.69624415620860303</v>
      </c>
      <c r="Z1322" s="17">
        <v>0.69345351497976604</v>
      </c>
      <c r="AA1322" s="17">
        <v>0.66865729648604399</v>
      </c>
      <c r="AB1322" s="17">
        <v>0.721780178516505</v>
      </c>
      <c r="AC1322" s="17">
        <v>0.70450646159795804</v>
      </c>
      <c r="AD1322" s="17">
        <v>0.72900738490118799</v>
      </c>
      <c r="AE1322" s="17"/>
      <c r="AF1322" s="17">
        <v>0.68907763392039401</v>
      </c>
      <c r="AG1322" s="17">
        <v>0.709568644163448</v>
      </c>
    </row>
    <row r="1323" spans="2:33" x14ac:dyDescent="0.5">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row>
    <row r="1324" spans="2:33" x14ac:dyDescent="0.5">
      <c r="B1324" s="6" t="s">
        <v>507</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row>
    <row r="1325" spans="2:33" x14ac:dyDescent="0.5">
      <c r="B1325" s="24" t="s">
        <v>58</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row>
    <row r="1326" spans="2:33" x14ac:dyDescent="0.5">
      <c r="B1326" t="s">
        <v>495</v>
      </c>
      <c r="C1326" s="17">
        <v>5.8127906187283501E-2</v>
      </c>
      <c r="D1326" s="17">
        <v>7.0458431110355602E-2</v>
      </c>
      <c r="E1326" s="17">
        <v>4.6773843228354303E-2</v>
      </c>
      <c r="F1326" s="17"/>
      <c r="G1326" s="17">
        <v>8.7208514184999503E-2</v>
      </c>
      <c r="H1326" s="17">
        <v>0.111201157498726</v>
      </c>
      <c r="I1326" s="17">
        <v>7.3110372754017494E-2</v>
      </c>
      <c r="J1326" s="17">
        <v>5.0103357653229999E-2</v>
      </c>
      <c r="K1326" s="17">
        <v>3.0814346889570899E-2</v>
      </c>
      <c r="L1326" s="17">
        <v>3.1666448547945099E-2</v>
      </c>
      <c r="M1326" s="17"/>
      <c r="N1326" s="17">
        <v>5.96123995744939E-2</v>
      </c>
      <c r="O1326" s="17">
        <v>0</v>
      </c>
      <c r="P1326" s="17">
        <v>0</v>
      </c>
      <c r="Q1326" s="17">
        <v>3.8172657397596801E-2</v>
      </c>
      <c r="R1326" s="17">
        <v>0</v>
      </c>
      <c r="S1326" s="17">
        <v>0</v>
      </c>
      <c r="T1326" s="17">
        <v>5.8695971138110002E-2</v>
      </c>
      <c r="U1326" s="17">
        <v>5.82933428234369E-2</v>
      </c>
      <c r="V1326" s="17">
        <v>9.2581828245522399E-2</v>
      </c>
      <c r="W1326" s="17">
        <v>5.8496722746203898E-2</v>
      </c>
      <c r="X1326" s="17">
        <v>0</v>
      </c>
      <c r="Y1326" s="17">
        <v>6.0489491741199698E-2</v>
      </c>
      <c r="Z1326" s="17">
        <v>6.6485079750514195E-2</v>
      </c>
      <c r="AA1326" s="17">
        <v>5.2794590831141103E-2</v>
      </c>
      <c r="AB1326" s="17">
        <v>8.0792325574615506E-2</v>
      </c>
      <c r="AC1326" s="17">
        <v>5.9734123141932299E-2</v>
      </c>
      <c r="AD1326" s="17">
        <v>2.346434821148E-2</v>
      </c>
      <c r="AE1326" s="17"/>
      <c r="AF1326" s="17">
        <v>5.7385987394909799E-2</v>
      </c>
      <c r="AG1326" s="17">
        <v>5.8616814781928497E-2</v>
      </c>
    </row>
    <row r="1327" spans="2:33" x14ac:dyDescent="0.5">
      <c r="B1327" t="s">
        <v>496</v>
      </c>
      <c r="C1327" s="17">
        <v>0.20116234839925801</v>
      </c>
      <c r="D1327" s="17">
        <v>0.19068685336617799</v>
      </c>
      <c r="E1327" s="17">
        <v>0.209484438343608</v>
      </c>
      <c r="F1327" s="17"/>
      <c r="G1327" s="17">
        <v>0.28622067257394401</v>
      </c>
      <c r="H1327" s="17">
        <v>0.251697431076156</v>
      </c>
      <c r="I1327" s="17">
        <v>0.24473064008957901</v>
      </c>
      <c r="J1327" s="17">
        <v>0.20846289264012699</v>
      </c>
      <c r="K1327" s="17">
        <v>0.182387461077097</v>
      </c>
      <c r="L1327" s="17">
        <v>0.115823945865394</v>
      </c>
      <c r="M1327" s="17"/>
      <c r="N1327" s="17">
        <v>0.207462097513188</v>
      </c>
      <c r="O1327" s="17">
        <v>0.209041605473374</v>
      </c>
      <c r="P1327" s="17">
        <v>0.37168342024836398</v>
      </c>
      <c r="Q1327" s="17">
        <v>0.14427216947263</v>
      </c>
      <c r="R1327" s="17">
        <v>0.21345015295453099</v>
      </c>
      <c r="S1327" s="17">
        <v>0.33570740256998</v>
      </c>
      <c r="T1327" s="17">
        <v>0.22441623834010299</v>
      </c>
      <c r="U1327" s="17">
        <v>0.21819372132242301</v>
      </c>
      <c r="V1327" s="17">
        <v>0.14088330648653399</v>
      </c>
      <c r="W1327" s="17">
        <v>0.236428175411282</v>
      </c>
      <c r="X1327" s="17">
        <v>0.44924968525992598</v>
      </c>
      <c r="Y1327" s="17">
        <v>0.18215637929039599</v>
      </c>
      <c r="Z1327" s="17">
        <v>0.16003707144729101</v>
      </c>
      <c r="AA1327" s="17">
        <v>4.6960562555272603E-2</v>
      </c>
      <c r="AB1327" s="17">
        <v>0.202131794560582</v>
      </c>
      <c r="AC1327" s="17">
        <v>0.19172756124804899</v>
      </c>
      <c r="AD1327" s="17">
        <v>0.275773029747576</v>
      </c>
      <c r="AE1327" s="17"/>
      <c r="AF1327" s="17">
        <v>0.22983255391103699</v>
      </c>
      <c r="AG1327" s="17">
        <v>0.18226929699116701</v>
      </c>
    </row>
    <row r="1328" spans="2:33" x14ac:dyDescent="0.5">
      <c r="B1328" t="s">
        <v>497</v>
      </c>
      <c r="C1328" s="17">
        <v>0.34734726527863102</v>
      </c>
      <c r="D1328" s="17">
        <v>0.36538715555345103</v>
      </c>
      <c r="E1328" s="17">
        <v>0.33175180978413099</v>
      </c>
      <c r="F1328" s="17"/>
      <c r="G1328" s="17">
        <v>0.31665666921476598</v>
      </c>
      <c r="H1328" s="17">
        <v>0.28541910359903899</v>
      </c>
      <c r="I1328" s="17">
        <v>0.28598313347700799</v>
      </c>
      <c r="J1328" s="17">
        <v>0.37940259602744503</v>
      </c>
      <c r="K1328" s="17">
        <v>0.39965521064251402</v>
      </c>
      <c r="L1328" s="17">
        <v>0.37779213920126098</v>
      </c>
      <c r="M1328" s="17"/>
      <c r="N1328" s="17">
        <v>0.35332283424329303</v>
      </c>
      <c r="O1328" s="17">
        <v>0.437436025545339</v>
      </c>
      <c r="P1328" s="17">
        <v>0.18505626863917801</v>
      </c>
      <c r="Q1328" s="17">
        <v>0.34651160986369101</v>
      </c>
      <c r="R1328" s="17">
        <v>0.20688546092513799</v>
      </c>
      <c r="S1328" s="17">
        <v>0.26420185765721599</v>
      </c>
      <c r="T1328" s="17">
        <v>0.41661437383822197</v>
      </c>
      <c r="U1328" s="17">
        <v>0.35012100018742598</v>
      </c>
      <c r="V1328" s="17">
        <v>0.44773408167700701</v>
      </c>
      <c r="W1328" s="17">
        <v>0.20453641543252399</v>
      </c>
      <c r="X1328" s="17">
        <v>0.20882557794633799</v>
      </c>
      <c r="Y1328" s="17">
        <v>0.30935746422232402</v>
      </c>
      <c r="Z1328" s="17">
        <v>0.38590715161456601</v>
      </c>
      <c r="AA1328" s="17">
        <v>0.57669486787889701</v>
      </c>
      <c r="AB1328" s="17">
        <v>0.35979761407113803</v>
      </c>
      <c r="AC1328" s="17">
        <v>0.49261636679570397</v>
      </c>
      <c r="AD1328" s="17">
        <v>0.19354149033804899</v>
      </c>
      <c r="AE1328" s="17"/>
      <c r="AF1328" s="17">
        <v>0.31740086796184502</v>
      </c>
      <c r="AG1328" s="17">
        <v>0.367081299754273</v>
      </c>
    </row>
    <row r="1329" spans="2:33" x14ac:dyDescent="0.5">
      <c r="B1329" t="s">
        <v>498</v>
      </c>
      <c r="C1329" s="17">
        <v>0.211423951108279</v>
      </c>
      <c r="D1329" s="17">
        <v>0.217471188327551</v>
      </c>
      <c r="E1329" s="17">
        <v>0.20498537160757799</v>
      </c>
      <c r="F1329" s="17"/>
      <c r="G1329" s="17">
        <v>0.180950503950212</v>
      </c>
      <c r="H1329" s="17">
        <v>0.217325521260753</v>
      </c>
      <c r="I1329" s="17">
        <v>0.17865743053025099</v>
      </c>
      <c r="J1329" s="17">
        <v>0.20480995350700501</v>
      </c>
      <c r="K1329" s="17">
        <v>0.20735448183262101</v>
      </c>
      <c r="L1329" s="17">
        <v>0.25213810192505698</v>
      </c>
      <c r="M1329" s="17"/>
      <c r="N1329" s="17">
        <v>0.16910304598985401</v>
      </c>
      <c r="O1329" s="17">
        <v>0.22921433656003201</v>
      </c>
      <c r="P1329" s="17">
        <v>0.20936647867274599</v>
      </c>
      <c r="Q1329" s="17">
        <v>0.241247669136125</v>
      </c>
      <c r="R1329" s="17">
        <v>0.39876859451957902</v>
      </c>
      <c r="S1329" s="17">
        <v>0.16765586618179501</v>
      </c>
      <c r="T1329" s="17">
        <v>0.10505462948326399</v>
      </c>
      <c r="U1329" s="17">
        <v>0.24591481687920699</v>
      </c>
      <c r="V1329" s="17">
        <v>0.16802359624490501</v>
      </c>
      <c r="W1329" s="17">
        <v>0.292024643613855</v>
      </c>
      <c r="X1329" s="17">
        <v>0.30175169027568799</v>
      </c>
      <c r="Y1329" s="17">
        <v>0.210246641788982</v>
      </c>
      <c r="Z1329" s="17">
        <v>0.21648497643258299</v>
      </c>
      <c r="AA1329" s="17">
        <v>7.4693807955463001E-2</v>
      </c>
      <c r="AB1329" s="17">
        <v>0.18710469673351501</v>
      </c>
      <c r="AC1329" s="17">
        <v>0.22782955996165299</v>
      </c>
      <c r="AD1329" s="17">
        <v>0.218850862466303</v>
      </c>
      <c r="AE1329" s="17"/>
      <c r="AF1329" s="17">
        <v>0.25239358743295098</v>
      </c>
      <c r="AG1329" s="17">
        <v>0.184425838208989</v>
      </c>
    </row>
    <row r="1330" spans="2:33" x14ac:dyDescent="0.5">
      <c r="B1330" t="s">
        <v>499</v>
      </c>
      <c r="C1330" s="17">
        <v>0.130537101014843</v>
      </c>
      <c r="D1330" s="17">
        <v>0.11799187327454801</v>
      </c>
      <c r="E1330" s="17">
        <v>0.14282343982682499</v>
      </c>
      <c r="F1330" s="17"/>
      <c r="G1330" s="17">
        <v>7.3150761742343903E-2</v>
      </c>
      <c r="H1330" s="17">
        <v>0.104500257066493</v>
      </c>
      <c r="I1330" s="17">
        <v>0.163888268047022</v>
      </c>
      <c r="J1330" s="17">
        <v>0.101595157459112</v>
      </c>
      <c r="K1330" s="17">
        <v>0.13622216143725899</v>
      </c>
      <c r="L1330" s="17">
        <v>0.16048681120188599</v>
      </c>
      <c r="M1330" s="17"/>
      <c r="N1330" s="17">
        <v>0.16623200656779399</v>
      </c>
      <c r="O1330" s="17">
        <v>5.8463174751892097E-2</v>
      </c>
      <c r="P1330" s="17">
        <v>0.23389383243971101</v>
      </c>
      <c r="Q1330" s="17">
        <v>0.12720614061324401</v>
      </c>
      <c r="R1330" s="17">
        <v>0.180895791600752</v>
      </c>
      <c r="S1330" s="17">
        <v>0.23243487359100801</v>
      </c>
      <c r="T1330" s="17">
        <v>0.195218787200301</v>
      </c>
      <c r="U1330" s="17">
        <v>0.11893371158280699</v>
      </c>
      <c r="V1330" s="17">
        <v>0.112920802093446</v>
      </c>
      <c r="W1330" s="17">
        <v>0.171591649118288</v>
      </c>
      <c r="X1330" s="17">
        <v>4.0173046518048802E-2</v>
      </c>
      <c r="Y1330" s="17">
        <v>0.16646598553178099</v>
      </c>
      <c r="Z1330" s="17">
        <v>0.11849699320588999</v>
      </c>
      <c r="AA1330" s="17">
        <v>7.2642430443076098E-2</v>
      </c>
      <c r="AB1330" s="17">
        <v>0.106750979364233</v>
      </c>
      <c r="AC1330" s="17">
        <v>0</v>
      </c>
      <c r="AD1330" s="17">
        <v>0.20610741846411301</v>
      </c>
      <c r="AE1330" s="17"/>
      <c r="AF1330" s="17">
        <v>0.118284357557325</v>
      </c>
      <c r="AG1330" s="17">
        <v>0.13861139653874299</v>
      </c>
    </row>
    <row r="1331" spans="2:33" x14ac:dyDescent="0.5">
      <c r="B1331" t="s">
        <v>88</v>
      </c>
      <c r="C1331" s="17">
        <v>5.1401428011704602E-2</v>
      </c>
      <c r="D1331" s="17">
        <v>3.8004498367916799E-2</v>
      </c>
      <c r="E1331" s="17">
        <v>6.4181097209503199E-2</v>
      </c>
      <c r="F1331" s="17"/>
      <c r="G1331" s="17">
        <v>5.5812878333735202E-2</v>
      </c>
      <c r="H1331" s="17">
        <v>2.98565294988332E-2</v>
      </c>
      <c r="I1331" s="17">
        <v>5.3630155102122497E-2</v>
      </c>
      <c r="J1331" s="17">
        <v>5.56260427130809E-2</v>
      </c>
      <c r="K1331" s="17">
        <v>4.3566338120936701E-2</v>
      </c>
      <c r="L1331" s="17">
        <v>6.2092553258457202E-2</v>
      </c>
      <c r="M1331" s="17"/>
      <c r="N1331" s="17">
        <v>4.4267616111377597E-2</v>
      </c>
      <c r="O1331" s="17">
        <v>6.5844857669363793E-2</v>
      </c>
      <c r="P1331" s="17">
        <v>0</v>
      </c>
      <c r="Q1331" s="17">
        <v>0.102589753516713</v>
      </c>
      <c r="R1331" s="17">
        <v>0</v>
      </c>
      <c r="S1331" s="17">
        <v>0</v>
      </c>
      <c r="T1331" s="17">
        <v>0</v>
      </c>
      <c r="U1331" s="17">
        <v>8.5434072047003203E-3</v>
      </c>
      <c r="V1331" s="17">
        <v>3.7856385252586097E-2</v>
      </c>
      <c r="W1331" s="17">
        <v>3.6922393677847498E-2</v>
      </c>
      <c r="X1331" s="17">
        <v>0</v>
      </c>
      <c r="Y1331" s="17">
        <v>7.1284037425317304E-2</v>
      </c>
      <c r="Z1331" s="17">
        <v>5.2588727549155702E-2</v>
      </c>
      <c r="AA1331" s="17">
        <v>0.17621374033615</v>
      </c>
      <c r="AB1331" s="17">
        <v>6.3422589695916604E-2</v>
      </c>
      <c r="AC1331" s="17">
        <v>2.8092388852661701E-2</v>
      </c>
      <c r="AD1331" s="17">
        <v>8.2262850772478205E-2</v>
      </c>
      <c r="AE1331" s="17"/>
      <c r="AF1331" s="17">
        <v>2.4702645741931501E-2</v>
      </c>
      <c r="AG1331" s="17">
        <v>6.89953537248994E-2</v>
      </c>
    </row>
    <row r="1332" spans="2:33" x14ac:dyDescent="0.5">
      <c r="B1332" t="s">
        <v>500</v>
      </c>
      <c r="C1332" s="17">
        <v>0.25929025458654198</v>
      </c>
      <c r="D1332" s="17">
        <v>0.26114528447653401</v>
      </c>
      <c r="E1332" s="17">
        <v>0.25625828157196201</v>
      </c>
      <c r="F1332" s="17"/>
      <c r="G1332" s="17">
        <v>0.37342918675894299</v>
      </c>
      <c r="H1332" s="17">
        <v>0.362898588574882</v>
      </c>
      <c r="I1332" s="17">
        <v>0.317841012843597</v>
      </c>
      <c r="J1332" s="17">
        <v>0.258566250293357</v>
      </c>
      <c r="K1332" s="17">
        <v>0.21320180796666799</v>
      </c>
      <c r="L1332" s="17">
        <v>0.147490394413339</v>
      </c>
      <c r="M1332" s="17"/>
      <c r="N1332" s="17">
        <v>0.26707449708768199</v>
      </c>
      <c r="O1332" s="17">
        <v>0.209041605473374</v>
      </c>
      <c r="P1332" s="17">
        <v>0.37168342024836398</v>
      </c>
      <c r="Q1332" s="17">
        <v>0.18244482687022701</v>
      </c>
      <c r="R1332" s="17">
        <v>0.21345015295453099</v>
      </c>
      <c r="S1332" s="17">
        <v>0.33570740256998</v>
      </c>
      <c r="T1332" s="17">
        <v>0.28311220947821297</v>
      </c>
      <c r="U1332" s="17">
        <v>0.27648706414586</v>
      </c>
      <c r="V1332" s="17">
        <v>0.23346513473205699</v>
      </c>
      <c r="W1332" s="17">
        <v>0.29492489815748502</v>
      </c>
      <c r="X1332" s="17">
        <v>0.44924968525992598</v>
      </c>
      <c r="Y1332" s="17">
        <v>0.24264587103159599</v>
      </c>
      <c r="Z1332" s="17">
        <v>0.226522151197805</v>
      </c>
      <c r="AA1332" s="17">
        <v>9.9755153386413706E-2</v>
      </c>
      <c r="AB1332" s="17">
        <v>0.28292412013519802</v>
      </c>
      <c r="AC1332" s="17">
        <v>0.25146168438998201</v>
      </c>
      <c r="AD1332" s="17">
        <v>0.29923737795905597</v>
      </c>
      <c r="AE1332" s="17"/>
      <c r="AF1332" s="17">
        <v>0.28721854130594698</v>
      </c>
      <c r="AG1332" s="17">
        <v>0.24088611177309499</v>
      </c>
    </row>
    <row r="1333" spans="2:33" x14ac:dyDescent="0.5">
      <c r="B1333" t="s">
        <v>501</v>
      </c>
      <c r="C1333" s="17">
        <v>0.341961052123122</v>
      </c>
      <c r="D1333" s="17">
        <v>0.33546306160209799</v>
      </c>
      <c r="E1333" s="17">
        <v>0.34780881143440301</v>
      </c>
      <c r="F1333" s="17"/>
      <c r="G1333" s="17">
        <v>0.25410126569255598</v>
      </c>
      <c r="H1333" s="17">
        <v>0.32182577832724601</v>
      </c>
      <c r="I1333" s="17">
        <v>0.34254569857727302</v>
      </c>
      <c r="J1333" s="17">
        <v>0.306405110966117</v>
      </c>
      <c r="K1333" s="17">
        <v>0.34357664326988102</v>
      </c>
      <c r="L1333" s="17">
        <v>0.41262491312694299</v>
      </c>
      <c r="M1333" s="17"/>
      <c r="N1333" s="17">
        <v>0.33533505255764801</v>
      </c>
      <c r="O1333" s="17">
        <v>0.28767751131192398</v>
      </c>
      <c r="P1333" s="17">
        <v>0.44326031111245801</v>
      </c>
      <c r="Q1333" s="17">
        <v>0.36845380974936898</v>
      </c>
      <c r="R1333" s="17">
        <v>0.579664386120331</v>
      </c>
      <c r="S1333" s="17">
        <v>0.40009073977280402</v>
      </c>
      <c r="T1333" s="17">
        <v>0.300273416683565</v>
      </c>
      <c r="U1333" s="17">
        <v>0.36484852846201399</v>
      </c>
      <c r="V1333" s="17">
        <v>0.28094439833835</v>
      </c>
      <c r="W1333" s="17">
        <v>0.463616292732143</v>
      </c>
      <c r="X1333" s="17">
        <v>0.34192473679373703</v>
      </c>
      <c r="Y1333" s="17">
        <v>0.37671262732076299</v>
      </c>
      <c r="Z1333" s="17">
        <v>0.33498196963847299</v>
      </c>
      <c r="AA1333" s="17">
        <v>0.14733623839853899</v>
      </c>
      <c r="AB1333" s="17">
        <v>0.29385567609774699</v>
      </c>
      <c r="AC1333" s="17">
        <v>0.22782955996165299</v>
      </c>
      <c r="AD1333" s="17">
        <v>0.42495828093041699</v>
      </c>
      <c r="AE1333" s="17"/>
      <c r="AF1333" s="17">
        <v>0.37067794499027701</v>
      </c>
      <c r="AG1333" s="17">
        <v>0.32303723474773199</v>
      </c>
    </row>
    <row r="1334" spans="2:33" x14ac:dyDescent="0.5">
      <c r="B1334" t="s">
        <v>100</v>
      </c>
      <c r="C1334" s="17">
        <v>-8.2670797536580298E-2</v>
      </c>
      <c r="D1334" s="17">
        <v>-7.4317777125564893E-2</v>
      </c>
      <c r="E1334" s="17">
        <v>-9.1550529862440902E-2</v>
      </c>
      <c r="F1334" s="17"/>
      <c r="G1334" s="17">
        <v>0.119327921066387</v>
      </c>
      <c r="H1334" s="17">
        <v>4.1072810247635497E-2</v>
      </c>
      <c r="I1334" s="17">
        <v>-2.4704685733676499E-2</v>
      </c>
      <c r="J1334" s="17">
        <v>-4.7838860672760102E-2</v>
      </c>
      <c r="K1334" s="17">
        <v>-0.130374835303213</v>
      </c>
      <c r="L1334" s="17">
        <v>-0.26513451871360399</v>
      </c>
      <c r="M1334" s="17"/>
      <c r="N1334" s="17">
        <v>-6.8260555469966094E-2</v>
      </c>
      <c r="O1334" s="17">
        <v>-7.8635905838550194E-2</v>
      </c>
      <c r="P1334" s="17">
        <v>-7.1576890864093301E-2</v>
      </c>
      <c r="Q1334" s="17">
        <v>-0.186008982879143</v>
      </c>
      <c r="R1334" s="17">
        <v>-0.36621423316579998</v>
      </c>
      <c r="S1334" s="17">
        <v>-6.4383337202823299E-2</v>
      </c>
      <c r="T1334" s="17">
        <v>-1.7161207205352198E-2</v>
      </c>
      <c r="U1334" s="17">
        <v>-8.8361464316154201E-2</v>
      </c>
      <c r="V1334" s="17">
        <v>-4.7479263606293301E-2</v>
      </c>
      <c r="W1334" s="17">
        <v>-0.16869139457465801</v>
      </c>
      <c r="X1334" s="17">
        <v>0.10732494846618899</v>
      </c>
      <c r="Y1334" s="17">
        <v>-0.13406675628916701</v>
      </c>
      <c r="Z1334" s="17">
        <v>-0.108459818440668</v>
      </c>
      <c r="AA1334" s="17">
        <v>-4.75810850121254E-2</v>
      </c>
      <c r="AB1334" s="17">
        <v>-1.09315559625493E-2</v>
      </c>
      <c r="AC1334" s="17">
        <v>2.3632124428328499E-2</v>
      </c>
      <c r="AD1334" s="17">
        <v>-0.12572090297136099</v>
      </c>
      <c r="AE1334" s="17"/>
      <c r="AF1334" s="17">
        <v>-8.34594036843294E-2</v>
      </c>
      <c r="AG1334" s="17">
        <v>-8.2151122974636795E-2</v>
      </c>
    </row>
    <row r="1335" spans="2:33" x14ac:dyDescent="0.5">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c r="AD1335" s="17"/>
      <c r="AE1335" s="17"/>
      <c r="AF1335" s="17"/>
      <c r="AG1335" s="17"/>
    </row>
    <row r="1336" spans="2:33" x14ac:dyDescent="0.5">
      <c r="B1336" s="6" t="s">
        <v>508</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row>
    <row r="1337" spans="2:33" x14ac:dyDescent="0.5">
      <c r="B1337" s="24" t="s">
        <v>58</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row>
    <row r="1338" spans="2:33" x14ac:dyDescent="0.5">
      <c r="B1338" t="s">
        <v>93</v>
      </c>
      <c r="C1338" s="17">
        <v>7.5117407517320905E-2</v>
      </c>
      <c r="D1338" s="17">
        <v>9.4157790387266294E-2</v>
      </c>
      <c r="E1338" s="17">
        <v>5.7528140338037402E-2</v>
      </c>
      <c r="F1338" s="17"/>
      <c r="G1338" s="17">
        <v>0.12698626604647201</v>
      </c>
      <c r="H1338" s="17">
        <v>0.12548161935461499</v>
      </c>
      <c r="I1338" s="17">
        <v>0.11093706343838999</v>
      </c>
      <c r="J1338" s="17">
        <v>5.1249384422339297E-2</v>
      </c>
      <c r="K1338" s="17">
        <v>6.3585728113702E-2</v>
      </c>
      <c r="L1338" s="17">
        <v>2.8190252321108299E-2</v>
      </c>
      <c r="M1338" s="17"/>
      <c r="N1338" s="17">
        <v>6.9626452234626393E-2</v>
      </c>
      <c r="O1338" s="17">
        <v>9.5100213660998897E-2</v>
      </c>
      <c r="P1338" s="17">
        <v>4.79402269294152E-2</v>
      </c>
      <c r="Q1338" s="17">
        <v>1.82145500930198E-2</v>
      </c>
      <c r="R1338" s="17">
        <v>0</v>
      </c>
      <c r="S1338" s="17">
        <v>0.123409277393771</v>
      </c>
      <c r="T1338" s="17">
        <v>0.12392890114901001</v>
      </c>
      <c r="U1338" s="17">
        <v>8.9915881664622693E-2</v>
      </c>
      <c r="V1338" s="17">
        <v>5.2066941000081399E-2</v>
      </c>
      <c r="W1338" s="17">
        <v>0.10014912824118501</v>
      </c>
      <c r="X1338" s="17">
        <v>0.23454797058968699</v>
      </c>
      <c r="Y1338" s="17">
        <v>6.5974652423503602E-2</v>
      </c>
      <c r="Z1338" s="17">
        <v>0.103087557159242</v>
      </c>
      <c r="AA1338" s="17">
        <v>0</v>
      </c>
      <c r="AB1338" s="17">
        <v>7.3496678532368395E-2</v>
      </c>
      <c r="AC1338" s="17">
        <v>0</v>
      </c>
      <c r="AD1338" s="17">
        <v>7.0264982471718501E-2</v>
      </c>
      <c r="AE1338" s="17"/>
      <c r="AF1338" s="17">
        <v>9.2132927021033595E-2</v>
      </c>
      <c r="AG1338" s="17">
        <v>6.3904544582419703E-2</v>
      </c>
    </row>
    <row r="1339" spans="2:33" x14ac:dyDescent="0.5">
      <c r="B1339" t="s">
        <v>94</v>
      </c>
      <c r="C1339" s="17">
        <v>0.37140485213984997</v>
      </c>
      <c r="D1339" s="17">
        <v>0.42239904796397998</v>
      </c>
      <c r="E1339" s="17">
        <v>0.32495629256391001</v>
      </c>
      <c r="F1339" s="17"/>
      <c r="G1339" s="17">
        <v>0.407320133935962</v>
      </c>
      <c r="H1339" s="17">
        <v>0.39117365828571599</v>
      </c>
      <c r="I1339" s="17">
        <v>0.43325139379136202</v>
      </c>
      <c r="J1339" s="17">
        <v>0.38567916954394299</v>
      </c>
      <c r="K1339" s="17">
        <v>0.36433450010325802</v>
      </c>
      <c r="L1339" s="17">
        <v>0.29377351967133603</v>
      </c>
      <c r="M1339" s="17"/>
      <c r="N1339" s="17">
        <v>0.356294037786684</v>
      </c>
      <c r="O1339" s="17">
        <v>0.29544542889488001</v>
      </c>
      <c r="P1339" s="17">
        <v>0.44674829466384097</v>
      </c>
      <c r="Q1339" s="17">
        <v>0.39382142028286898</v>
      </c>
      <c r="R1339" s="17">
        <v>0.21787280291882699</v>
      </c>
      <c r="S1339" s="17">
        <v>0</v>
      </c>
      <c r="T1339" s="17">
        <v>0.204746701852662</v>
      </c>
      <c r="U1339" s="17">
        <v>0.412241972571249</v>
      </c>
      <c r="V1339" s="17">
        <v>0.33393251663239099</v>
      </c>
      <c r="W1339" s="17">
        <v>0.36969692527181702</v>
      </c>
      <c r="X1339" s="17">
        <v>0.26428934357270201</v>
      </c>
      <c r="Y1339" s="17">
        <v>0.36821421240586699</v>
      </c>
      <c r="Z1339" s="17">
        <v>0.36739632235199898</v>
      </c>
      <c r="AA1339" s="17">
        <v>0.63736185162033498</v>
      </c>
      <c r="AB1339" s="17">
        <v>0.378997384900017</v>
      </c>
      <c r="AC1339" s="17">
        <v>0.389387586151001</v>
      </c>
      <c r="AD1339" s="17">
        <v>0.39285840275762002</v>
      </c>
      <c r="AE1339" s="17"/>
      <c r="AF1339" s="17">
        <v>0.43842591738440401</v>
      </c>
      <c r="AG1339" s="17">
        <v>0.32723940552070502</v>
      </c>
    </row>
    <row r="1340" spans="2:33" x14ac:dyDescent="0.5">
      <c r="B1340" t="s">
        <v>188</v>
      </c>
      <c r="C1340" s="17">
        <v>0.21060296090682401</v>
      </c>
      <c r="D1340" s="17">
        <v>0.20691555107492901</v>
      </c>
      <c r="E1340" s="17">
        <v>0.21258715097167899</v>
      </c>
      <c r="F1340" s="17"/>
      <c r="G1340" s="17">
        <v>0.19465980743214001</v>
      </c>
      <c r="H1340" s="17">
        <v>0.241876427639379</v>
      </c>
      <c r="I1340" s="17">
        <v>0.24462158428233399</v>
      </c>
      <c r="J1340" s="17">
        <v>0.22480105762758101</v>
      </c>
      <c r="K1340" s="17">
        <v>0.148185514678594</v>
      </c>
      <c r="L1340" s="17">
        <v>0.204364895998907</v>
      </c>
      <c r="M1340" s="17"/>
      <c r="N1340" s="17">
        <v>0.15051174543951901</v>
      </c>
      <c r="O1340" s="17">
        <v>0.34661913108574299</v>
      </c>
      <c r="P1340" s="17">
        <v>6.2051167294286502E-2</v>
      </c>
      <c r="Q1340" s="17">
        <v>0.24225306982977499</v>
      </c>
      <c r="R1340" s="17">
        <v>8.4947407038996697E-2</v>
      </c>
      <c r="S1340" s="17">
        <v>0.70893485642443299</v>
      </c>
      <c r="T1340" s="17">
        <v>0.27491957274060602</v>
      </c>
      <c r="U1340" s="17">
        <v>0.19117376537511299</v>
      </c>
      <c r="V1340" s="17">
        <v>0.24413345096956501</v>
      </c>
      <c r="W1340" s="17">
        <v>0.116526681620316</v>
      </c>
      <c r="X1340" s="17">
        <v>0.21521316103730601</v>
      </c>
      <c r="Y1340" s="17">
        <v>0.22816884579278099</v>
      </c>
      <c r="Z1340" s="17">
        <v>0.181402033412283</v>
      </c>
      <c r="AA1340" s="17">
        <v>0.18761785328371999</v>
      </c>
      <c r="AB1340" s="17">
        <v>0.227561569596503</v>
      </c>
      <c r="AC1340" s="17">
        <v>0.32189986811310101</v>
      </c>
      <c r="AD1340" s="17">
        <v>0.14209970288263599</v>
      </c>
      <c r="AE1340" s="17"/>
      <c r="AF1340" s="17">
        <v>0.20541223366036501</v>
      </c>
      <c r="AG1340" s="17">
        <v>0.214023538993453</v>
      </c>
    </row>
    <row r="1341" spans="2:33" x14ac:dyDescent="0.5">
      <c r="B1341" t="s">
        <v>96</v>
      </c>
      <c r="C1341" s="17">
        <v>0.23141119118091699</v>
      </c>
      <c r="D1341" s="17">
        <v>0.18750037585528401</v>
      </c>
      <c r="E1341" s="17">
        <v>0.27354255411300699</v>
      </c>
      <c r="F1341" s="17"/>
      <c r="G1341" s="17">
        <v>0.214621650256302</v>
      </c>
      <c r="H1341" s="17">
        <v>0.122110226031518</v>
      </c>
      <c r="I1341" s="17">
        <v>0.142061181621501</v>
      </c>
      <c r="J1341" s="17">
        <v>0.22921372872117099</v>
      </c>
      <c r="K1341" s="17">
        <v>0.30382012806895897</v>
      </c>
      <c r="L1341" s="17">
        <v>0.318488371198628</v>
      </c>
      <c r="M1341" s="17"/>
      <c r="N1341" s="17">
        <v>0.30527445895300598</v>
      </c>
      <c r="O1341" s="17">
        <v>0.16040620786417101</v>
      </c>
      <c r="P1341" s="17">
        <v>0.33487147429872899</v>
      </c>
      <c r="Q1341" s="17">
        <v>0.14473351771617801</v>
      </c>
      <c r="R1341" s="17">
        <v>0.56992550371947104</v>
      </c>
      <c r="S1341" s="17">
        <v>0</v>
      </c>
      <c r="T1341" s="17">
        <v>0.30943163990662198</v>
      </c>
      <c r="U1341" s="17">
        <v>0.20804246962942299</v>
      </c>
      <c r="V1341" s="17">
        <v>0.25404694755989099</v>
      </c>
      <c r="W1341" s="17">
        <v>0.24246635908488501</v>
      </c>
      <c r="X1341" s="17">
        <v>0.11908039214074401</v>
      </c>
      <c r="Y1341" s="17">
        <v>0.225129223114865</v>
      </c>
      <c r="Z1341" s="17">
        <v>0.195289502923742</v>
      </c>
      <c r="AA1341" s="17">
        <v>0.17502029509594499</v>
      </c>
      <c r="AB1341" s="17">
        <v>0.25518989283187599</v>
      </c>
      <c r="AC1341" s="17">
        <v>0.288712545735898</v>
      </c>
      <c r="AD1341" s="17">
        <v>0.20185265909606201</v>
      </c>
      <c r="AE1341" s="17"/>
      <c r="AF1341" s="17">
        <v>0.19156709084622001</v>
      </c>
      <c r="AG1341" s="17">
        <v>0.25766759996819599</v>
      </c>
    </row>
    <row r="1342" spans="2:33" x14ac:dyDescent="0.5">
      <c r="B1342" t="s">
        <v>97</v>
      </c>
      <c r="C1342" s="17">
        <v>9.3962792657754202E-2</v>
      </c>
      <c r="D1342" s="17">
        <v>7.3088510645199306E-2</v>
      </c>
      <c r="E1342" s="17">
        <v>0.112350401379899</v>
      </c>
      <c r="F1342" s="17"/>
      <c r="G1342" s="17">
        <v>4.4840444193306697E-2</v>
      </c>
      <c r="H1342" s="17">
        <v>0.109632795439441</v>
      </c>
      <c r="I1342" s="17">
        <v>4.36802955615542E-2</v>
      </c>
      <c r="J1342" s="17">
        <v>9.4295069613361704E-2</v>
      </c>
      <c r="K1342" s="17">
        <v>9.5030421617940397E-2</v>
      </c>
      <c r="L1342" s="17">
        <v>0.14009741064988299</v>
      </c>
      <c r="M1342" s="17"/>
      <c r="N1342" s="17">
        <v>0.11829330558616399</v>
      </c>
      <c r="O1342" s="17">
        <v>3.6584160824843101E-2</v>
      </c>
      <c r="P1342" s="17">
        <v>0</v>
      </c>
      <c r="Q1342" s="17">
        <v>0.16137597514915999</v>
      </c>
      <c r="R1342" s="17">
        <v>0.127254286322705</v>
      </c>
      <c r="S1342" s="17">
        <v>0.16765586618179501</v>
      </c>
      <c r="T1342" s="17">
        <v>6.20533239222502E-2</v>
      </c>
      <c r="U1342" s="17">
        <v>9.8625910759592095E-2</v>
      </c>
      <c r="V1342" s="17">
        <v>8.7919536249496402E-2</v>
      </c>
      <c r="W1342" s="17">
        <v>0.17116090578179699</v>
      </c>
      <c r="X1342" s="17">
        <v>0.16686913265956099</v>
      </c>
      <c r="Y1342" s="17">
        <v>9.5492552379881093E-2</v>
      </c>
      <c r="Z1342" s="17">
        <v>0.13639561170279699</v>
      </c>
      <c r="AA1342" s="17">
        <v>0</v>
      </c>
      <c r="AB1342" s="17">
        <v>5.2191164656036002E-2</v>
      </c>
      <c r="AC1342" s="17">
        <v>0</v>
      </c>
      <c r="AD1342" s="17">
        <v>0.107940961961455</v>
      </c>
      <c r="AE1342" s="17"/>
      <c r="AF1342" s="17">
        <v>6.3854858693559793E-2</v>
      </c>
      <c r="AG1342" s="17">
        <v>0.113803276324439</v>
      </c>
    </row>
    <row r="1343" spans="2:33" x14ac:dyDescent="0.5">
      <c r="B1343" t="s">
        <v>88</v>
      </c>
      <c r="C1343" s="17">
        <v>1.75007955973333E-2</v>
      </c>
      <c r="D1343" s="17">
        <v>1.5938724073341199E-2</v>
      </c>
      <c r="E1343" s="17">
        <v>1.9035460633467099E-2</v>
      </c>
      <c r="F1343" s="17"/>
      <c r="G1343" s="17">
        <v>1.1571698135816599E-2</v>
      </c>
      <c r="H1343" s="17">
        <v>9.7252732493316504E-3</v>
      </c>
      <c r="I1343" s="17">
        <v>2.5448481304858401E-2</v>
      </c>
      <c r="J1343" s="17">
        <v>1.4761590071603201E-2</v>
      </c>
      <c r="K1343" s="17">
        <v>2.5043707417546801E-2</v>
      </c>
      <c r="L1343" s="17">
        <v>1.5085550160137001E-2</v>
      </c>
      <c r="M1343" s="17"/>
      <c r="N1343" s="17">
        <v>0</v>
      </c>
      <c r="O1343" s="17">
        <v>6.5844857669363793E-2</v>
      </c>
      <c r="P1343" s="17">
        <v>0.108388836813728</v>
      </c>
      <c r="Q1343" s="17">
        <v>3.9601466928998401E-2</v>
      </c>
      <c r="R1343" s="17">
        <v>0</v>
      </c>
      <c r="S1343" s="17">
        <v>0</v>
      </c>
      <c r="T1343" s="17">
        <v>2.4919860428849801E-2</v>
      </c>
      <c r="U1343" s="17">
        <v>0</v>
      </c>
      <c r="V1343" s="17">
        <v>2.7900607588575699E-2</v>
      </c>
      <c r="W1343" s="17">
        <v>0</v>
      </c>
      <c r="X1343" s="17">
        <v>0</v>
      </c>
      <c r="Y1343" s="17">
        <v>1.70205138831027E-2</v>
      </c>
      <c r="Z1343" s="17">
        <v>1.64289724499358E-2</v>
      </c>
      <c r="AA1343" s="17">
        <v>0</v>
      </c>
      <c r="AB1343" s="17">
        <v>1.2563309483200299E-2</v>
      </c>
      <c r="AC1343" s="17">
        <v>0</v>
      </c>
      <c r="AD1343" s="17">
        <v>8.4983290830508401E-2</v>
      </c>
      <c r="AE1343" s="17"/>
      <c r="AF1343" s="17">
        <v>8.6069723944181102E-3</v>
      </c>
      <c r="AG1343" s="17">
        <v>2.33616346107865E-2</v>
      </c>
    </row>
    <row r="1344" spans="2:33" x14ac:dyDescent="0.5">
      <c r="B1344" t="s">
        <v>98</v>
      </c>
      <c r="C1344" s="17">
        <v>0.44652225965717102</v>
      </c>
      <c r="D1344" s="17">
        <v>0.51655683835124599</v>
      </c>
      <c r="E1344" s="17">
        <v>0.382484432901947</v>
      </c>
      <c r="F1344" s="17"/>
      <c r="G1344" s="17">
        <v>0.53430639998243401</v>
      </c>
      <c r="H1344" s="17">
        <v>0.51665527764033103</v>
      </c>
      <c r="I1344" s="17">
        <v>0.54418845722975195</v>
      </c>
      <c r="J1344" s="17">
        <v>0.436928553966283</v>
      </c>
      <c r="K1344" s="17">
        <v>0.42792022821696002</v>
      </c>
      <c r="L1344" s="17">
        <v>0.32196377199244502</v>
      </c>
      <c r="M1344" s="17"/>
      <c r="N1344" s="17">
        <v>0.42592049002131099</v>
      </c>
      <c r="O1344" s="17">
        <v>0.39054564255587898</v>
      </c>
      <c r="P1344" s="17">
        <v>0.49468852159325599</v>
      </c>
      <c r="Q1344" s="17">
        <v>0.41203597037588902</v>
      </c>
      <c r="R1344" s="17">
        <v>0.21787280291882699</v>
      </c>
      <c r="S1344" s="17">
        <v>0.123409277393771</v>
      </c>
      <c r="T1344" s="17">
        <v>0.32867560300167198</v>
      </c>
      <c r="U1344" s="17">
        <v>0.502157854235872</v>
      </c>
      <c r="V1344" s="17">
        <v>0.38599945763247201</v>
      </c>
      <c r="W1344" s="17">
        <v>0.46984605351300102</v>
      </c>
      <c r="X1344" s="17">
        <v>0.49883731416238802</v>
      </c>
      <c r="Y1344" s="17">
        <v>0.43418886482937102</v>
      </c>
      <c r="Z1344" s="17">
        <v>0.47048387951124099</v>
      </c>
      <c r="AA1344" s="17">
        <v>0.63736185162033498</v>
      </c>
      <c r="AB1344" s="17">
        <v>0.45249406343238502</v>
      </c>
      <c r="AC1344" s="17">
        <v>0.389387586151001</v>
      </c>
      <c r="AD1344" s="17">
        <v>0.46312338522933899</v>
      </c>
      <c r="AE1344" s="17"/>
      <c r="AF1344" s="17">
        <v>0.53055884440543699</v>
      </c>
      <c r="AG1344" s="17">
        <v>0.39114395010312503</v>
      </c>
    </row>
    <row r="1345" spans="2:33" x14ac:dyDescent="0.5">
      <c r="B1345" t="s">
        <v>99</v>
      </c>
      <c r="C1345" s="17">
        <v>0.325373983838671</v>
      </c>
      <c r="D1345" s="17">
        <v>0.26058888650048301</v>
      </c>
      <c r="E1345" s="17">
        <v>0.38589295549290598</v>
      </c>
      <c r="F1345" s="17"/>
      <c r="G1345" s="17">
        <v>0.25946209444960899</v>
      </c>
      <c r="H1345" s="17">
        <v>0.23174302147095899</v>
      </c>
      <c r="I1345" s="17">
        <v>0.185741477183055</v>
      </c>
      <c r="J1345" s="17">
        <v>0.323508798334533</v>
      </c>
      <c r="K1345" s="17">
        <v>0.39885054968689898</v>
      </c>
      <c r="L1345" s="17">
        <v>0.45858578184851101</v>
      </c>
      <c r="M1345" s="17"/>
      <c r="N1345" s="17">
        <v>0.42356776453917</v>
      </c>
      <c r="O1345" s="17">
        <v>0.19699036868901401</v>
      </c>
      <c r="P1345" s="17">
        <v>0.33487147429872899</v>
      </c>
      <c r="Q1345" s="17">
        <v>0.30610949286533801</v>
      </c>
      <c r="R1345" s="17">
        <v>0.69717979004217601</v>
      </c>
      <c r="S1345" s="17">
        <v>0.16765586618179501</v>
      </c>
      <c r="T1345" s="17">
        <v>0.37148496382887197</v>
      </c>
      <c r="U1345" s="17">
        <v>0.30666838038901501</v>
      </c>
      <c r="V1345" s="17">
        <v>0.34196648380938799</v>
      </c>
      <c r="W1345" s="17">
        <v>0.413627264866682</v>
      </c>
      <c r="X1345" s="17">
        <v>0.285949524800305</v>
      </c>
      <c r="Y1345" s="17">
        <v>0.32062177549474602</v>
      </c>
      <c r="Z1345" s="17">
        <v>0.33168511462653999</v>
      </c>
      <c r="AA1345" s="17">
        <v>0.17502029509594499</v>
      </c>
      <c r="AB1345" s="17">
        <v>0.307381057487912</v>
      </c>
      <c r="AC1345" s="17">
        <v>0.288712545735898</v>
      </c>
      <c r="AD1345" s="17">
        <v>0.30979362105751701</v>
      </c>
      <c r="AE1345" s="17"/>
      <c r="AF1345" s="17">
        <v>0.25542194953977998</v>
      </c>
      <c r="AG1345" s="17">
        <v>0.37147087629263598</v>
      </c>
    </row>
    <row r="1346" spans="2:33" x14ac:dyDescent="0.5">
      <c r="B1346" t="s">
        <v>100</v>
      </c>
      <c r="C1346" s="17">
        <v>0.1211482758185</v>
      </c>
      <c r="D1346" s="17">
        <v>0.25596795185076299</v>
      </c>
      <c r="E1346" s="17">
        <v>-3.4085225909588099E-3</v>
      </c>
      <c r="F1346" s="17"/>
      <c r="G1346" s="17">
        <v>0.27484430553282602</v>
      </c>
      <c r="H1346" s="17">
        <v>0.28491225616937199</v>
      </c>
      <c r="I1346" s="17">
        <v>0.35844698004669701</v>
      </c>
      <c r="J1346" s="17">
        <v>0.11341975563175</v>
      </c>
      <c r="K1346" s="17">
        <v>2.9069678530061E-2</v>
      </c>
      <c r="L1346" s="17">
        <v>-0.13662200985606701</v>
      </c>
      <c r="M1346" s="17"/>
      <c r="N1346" s="17">
        <v>2.3527254821403298E-3</v>
      </c>
      <c r="O1346" s="17">
        <v>0.193555273866865</v>
      </c>
      <c r="P1346" s="17">
        <v>0.159817047294526</v>
      </c>
      <c r="Q1346" s="17">
        <v>0.105926477510551</v>
      </c>
      <c r="R1346" s="17">
        <v>-0.47930698712334902</v>
      </c>
      <c r="S1346" s="17">
        <v>-4.4246588788024101E-2</v>
      </c>
      <c r="T1346" s="17">
        <v>-4.2809360827200202E-2</v>
      </c>
      <c r="U1346" s="17">
        <v>0.195489473846856</v>
      </c>
      <c r="V1346" s="17">
        <v>4.4032973823084402E-2</v>
      </c>
      <c r="W1346" s="17">
        <v>5.6218788646319101E-2</v>
      </c>
      <c r="X1346" s="17">
        <v>0.212887789362083</v>
      </c>
      <c r="Y1346" s="17">
        <v>0.113567089334625</v>
      </c>
      <c r="Z1346" s="17">
        <v>0.138798764884702</v>
      </c>
      <c r="AA1346" s="17">
        <v>0.46234155652439002</v>
      </c>
      <c r="AB1346" s="17">
        <v>0.14511300594447299</v>
      </c>
      <c r="AC1346" s="17">
        <v>0.100675040415103</v>
      </c>
      <c r="AD1346" s="17">
        <v>0.15332976417182201</v>
      </c>
      <c r="AE1346" s="17"/>
      <c r="AF1346" s="17">
        <v>0.27513689486565701</v>
      </c>
      <c r="AG1346" s="17">
        <v>1.9673073810489099E-2</v>
      </c>
    </row>
    <row r="1347" spans="2:33" x14ac:dyDescent="0.5">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row>
    <row r="1348" spans="2:33" x14ac:dyDescent="0.5">
      <c r="B1348" s="6" t="s">
        <v>519</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row>
    <row r="1349" spans="2:33" x14ac:dyDescent="0.5">
      <c r="B1349" s="24" t="s">
        <v>58</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row>
    <row r="1350" spans="2:33" x14ac:dyDescent="0.5">
      <c r="B1350" t="s">
        <v>513</v>
      </c>
      <c r="C1350" s="17">
        <v>8.86500818905996E-2</v>
      </c>
      <c r="D1350" s="17">
        <v>0.11167789511755299</v>
      </c>
      <c r="E1350" s="17">
        <v>6.7368762655893394E-2</v>
      </c>
      <c r="F1350" s="17"/>
      <c r="G1350" s="17">
        <v>0.16634302791561201</v>
      </c>
      <c r="H1350" s="17">
        <v>0.12563384007754799</v>
      </c>
      <c r="I1350" s="17">
        <v>0.10489106516982299</v>
      </c>
      <c r="J1350" s="17">
        <v>6.3417415197334598E-2</v>
      </c>
      <c r="K1350" s="17">
        <v>6.5823337839801002E-2</v>
      </c>
      <c r="L1350" s="17">
        <v>6.3391322159979696E-2</v>
      </c>
      <c r="M1350" s="17"/>
      <c r="N1350" s="17">
        <v>0.10200001530092501</v>
      </c>
      <c r="O1350" s="17">
        <v>9.5100213660998897E-2</v>
      </c>
      <c r="P1350" s="17">
        <v>0</v>
      </c>
      <c r="Q1350" s="17">
        <v>3.3462550241529401E-2</v>
      </c>
      <c r="R1350" s="17">
        <v>0</v>
      </c>
      <c r="S1350" s="17">
        <v>0.123409277393771</v>
      </c>
      <c r="T1350" s="17">
        <v>0.124914602555974</v>
      </c>
      <c r="U1350" s="17">
        <v>9.2742522278164694E-2</v>
      </c>
      <c r="V1350" s="17">
        <v>0.13861398123917901</v>
      </c>
      <c r="W1350" s="17">
        <v>8.6448869075793106E-2</v>
      </c>
      <c r="X1350" s="17">
        <v>0</v>
      </c>
      <c r="Y1350" s="17">
        <v>8.9387344955193196E-2</v>
      </c>
      <c r="Z1350" s="17">
        <v>0.121969143590164</v>
      </c>
      <c r="AA1350" s="17">
        <v>4.6740709762330697E-2</v>
      </c>
      <c r="AB1350" s="17">
        <v>0.102478277830942</v>
      </c>
      <c r="AC1350" s="17">
        <v>0</v>
      </c>
      <c r="AD1350" s="17">
        <v>7.9284151245796006E-2</v>
      </c>
      <c r="AE1350" s="17"/>
      <c r="AF1350" s="17">
        <v>0.115049078014536</v>
      </c>
      <c r="AG1350" s="17">
        <v>7.1253708827049803E-2</v>
      </c>
    </row>
    <row r="1351" spans="2:33" x14ac:dyDescent="0.5">
      <c r="B1351" t="s">
        <v>514</v>
      </c>
      <c r="C1351" s="17">
        <v>0.28423476818663101</v>
      </c>
      <c r="D1351" s="17">
        <v>0.30130108893330498</v>
      </c>
      <c r="E1351" s="17">
        <v>0.26930913887583302</v>
      </c>
      <c r="F1351" s="17"/>
      <c r="G1351" s="17">
        <v>0.335403646568397</v>
      </c>
      <c r="H1351" s="17">
        <v>0.29665351631587999</v>
      </c>
      <c r="I1351" s="17">
        <v>0.31890531920502002</v>
      </c>
      <c r="J1351" s="17">
        <v>0.27114609176559601</v>
      </c>
      <c r="K1351" s="17">
        <v>0.25211367321079903</v>
      </c>
      <c r="L1351" s="17">
        <v>0.26499184888080501</v>
      </c>
      <c r="M1351" s="17"/>
      <c r="N1351" s="17">
        <v>0.236533347744493</v>
      </c>
      <c r="O1351" s="17">
        <v>0.22608088755594799</v>
      </c>
      <c r="P1351" s="17">
        <v>0.30898009017014599</v>
      </c>
      <c r="Q1351" s="17">
        <v>0.14347227930994899</v>
      </c>
      <c r="R1351" s="17">
        <v>0.435156917332362</v>
      </c>
      <c r="S1351" s="17">
        <v>0.14079258026344399</v>
      </c>
      <c r="T1351" s="17">
        <v>0.10907370354679299</v>
      </c>
      <c r="U1351" s="17">
        <v>0.318033016204324</v>
      </c>
      <c r="V1351" s="17">
        <v>0.28754100750397998</v>
      </c>
      <c r="W1351" s="17">
        <v>0.32803309806974701</v>
      </c>
      <c r="X1351" s="17">
        <v>0.31592042225445</v>
      </c>
      <c r="Y1351" s="17">
        <v>0.26014463006942301</v>
      </c>
      <c r="Z1351" s="17">
        <v>0.32736200912782498</v>
      </c>
      <c r="AA1351" s="17">
        <v>0.23719287416996301</v>
      </c>
      <c r="AB1351" s="17">
        <v>0.31476445936387498</v>
      </c>
      <c r="AC1351" s="17">
        <v>0.364263348729638</v>
      </c>
      <c r="AD1351" s="17">
        <v>0.248315193330647</v>
      </c>
      <c r="AE1351" s="17"/>
      <c r="AF1351" s="17">
        <v>0.341302494022582</v>
      </c>
      <c r="AG1351" s="17">
        <v>0.24662835906903599</v>
      </c>
    </row>
    <row r="1352" spans="2:33" x14ac:dyDescent="0.5">
      <c r="B1352" t="s">
        <v>515</v>
      </c>
      <c r="C1352" s="17">
        <v>0.22174113972062801</v>
      </c>
      <c r="D1352" s="17">
        <v>0.21877649091029</v>
      </c>
      <c r="E1352" s="17">
        <v>0.22538389299683101</v>
      </c>
      <c r="F1352" s="17"/>
      <c r="G1352" s="17">
        <v>0.193049530424933</v>
      </c>
      <c r="H1352" s="17">
        <v>0.23225568596684101</v>
      </c>
      <c r="I1352" s="17">
        <v>0.20702830084089199</v>
      </c>
      <c r="J1352" s="17">
        <v>0.221921596849849</v>
      </c>
      <c r="K1352" s="17">
        <v>0.28593789226916499</v>
      </c>
      <c r="L1352" s="17">
        <v>0.19342680573541501</v>
      </c>
      <c r="M1352" s="17"/>
      <c r="N1352" s="17">
        <v>0.120350580319158</v>
      </c>
      <c r="O1352" s="17">
        <v>0.13946186213855399</v>
      </c>
      <c r="P1352" s="17">
        <v>7.6610691660761399E-2</v>
      </c>
      <c r="Q1352" s="17">
        <v>0.32846246356485898</v>
      </c>
      <c r="R1352" s="17">
        <v>0.127254286322705</v>
      </c>
      <c r="S1352" s="17">
        <v>0</v>
      </c>
      <c r="T1352" s="17">
        <v>0.30032159496303301</v>
      </c>
      <c r="U1352" s="17">
        <v>0.18962027647806201</v>
      </c>
      <c r="V1352" s="17">
        <v>0.17275954596048501</v>
      </c>
      <c r="W1352" s="17">
        <v>8.4301905196584107E-2</v>
      </c>
      <c r="X1352" s="17">
        <v>0.31026822023496198</v>
      </c>
      <c r="Y1352" s="17">
        <v>0.26652354024978597</v>
      </c>
      <c r="Z1352" s="17">
        <v>0.13293156216116001</v>
      </c>
      <c r="AA1352" s="17">
        <v>0.42366547823162798</v>
      </c>
      <c r="AB1352" s="17">
        <v>0.28468868447458201</v>
      </c>
      <c r="AC1352" s="17">
        <v>0.332959230822855</v>
      </c>
      <c r="AD1352" s="17">
        <v>0.186113892943264</v>
      </c>
      <c r="AE1352" s="17"/>
      <c r="AF1352" s="17">
        <v>0.191907624284614</v>
      </c>
      <c r="AG1352" s="17">
        <v>0.24140078745440999</v>
      </c>
    </row>
    <row r="1353" spans="2:33" x14ac:dyDescent="0.5">
      <c r="B1353" t="s">
        <v>516</v>
      </c>
      <c r="C1353" s="17">
        <v>0.16053644353025301</v>
      </c>
      <c r="D1353" s="17">
        <v>0.15824214161570499</v>
      </c>
      <c r="E1353" s="17">
        <v>0.16101851709845699</v>
      </c>
      <c r="F1353" s="17"/>
      <c r="G1353" s="17">
        <v>0.17137227691811599</v>
      </c>
      <c r="H1353" s="17">
        <v>0.14972375413259101</v>
      </c>
      <c r="I1353" s="17">
        <v>0.138949127728097</v>
      </c>
      <c r="J1353" s="17">
        <v>0.160448226180091</v>
      </c>
      <c r="K1353" s="17">
        <v>0.17157618532874599</v>
      </c>
      <c r="L1353" s="17">
        <v>0.17145905804596001</v>
      </c>
      <c r="M1353" s="17"/>
      <c r="N1353" s="17">
        <v>0.25503290364134901</v>
      </c>
      <c r="O1353" s="17">
        <v>0.15425358239859099</v>
      </c>
      <c r="P1353" s="17">
        <v>0.21778849082795099</v>
      </c>
      <c r="Q1353" s="17">
        <v>0.24000032718682199</v>
      </c>
      <c r="R1353" s="17">
        <v>0.29308132755696398</v>
      </c>
      <c r="S1353" s="17">
        <v>0.23243487359100801</v>
      </c>
      <c r="T1353" s="17">
        <v>0.175939198232197</v>
      </c>
      <c r="U1353" s="17">
        <v>0.20051625572725201</v>
      </c>
      <c r="V1353" s="17">
        <v>7.2518719172529694E-2</v>
      </c>
      <c r="W1353" s="17">
        <v>0.16903483685356499</v>
      </c>
      <c r="X1353" s="17">
        <v>0.17479199441353299</v>
      </c>
      <c r="Y1353" s="17">
        <v>0.14767445543070801</v>
      </c>
      <c r="Z1353" s="17">
        <v>0.122452733507788</v>
      </c>
      <c r="AA1353" s="17">
        <v>7.2642430443076098E-2</v>
      </c>
      <c r="AB1353" s="17">
        <v>0.134340150580711</v>
      </c>
      <c r="AC1353" s="17">
        <v>0.13217883317255399</v>
      </c>
      <c r="AD1353" s="17">
        <v>0.15534925589003501</v>
      </c>
      <c r="AE1353" s="17"/>
      <c r="AF1353" s="17">
        <v>0.180735672538332</v>
      </c>
      <c r="AG1353" s="17">
        <v>0.147225584216857</v>
      </c>
    </row>
    <row r="1354" spans="2:33" x14ac:dyDescent="0.5">
      <c r="B1354" t="s">
        <v>517</v>
      </c>
      <c r="C1354" s="17">
        <v>0.19873681955884701</v>
      </c>
      <c r="D1354" s="17">
        <v>0.18665365374980999</v>
      </c>
      <c r="E1354" s="17">
        <v>0.209274753893366</v>
      </c>
      <c r="F1354" s="17"/>
      <c r="G1354" s="17">
        <v>0.11647464212860199</v>
      </c>
      <c r="H1354" s="17">
        <v>0.18110527690471101</v>
      </c>
      <c r="I1354" s="17">
        <v>0.194646086610332</v>
      </c>
      <c r="J1354" s="17">
        <v>0.201912259688764</v>
      </c>
      <c r="K1354" s="17">
        <v>0.18526493424961701</v>
      </c>
      <c r="L1354" s="17">
        <v>0.24836323930946499</v>
      </c>
      <c r="M1354" s="17"/>
      <c r="N1354" s="17">
        <v>0.247852797627437</v>
      </c>
      <c r="O1354" s="17">
        <v>0.31925859657654398</v>
      </c>
      <c r="P1354" s="17">
        <v>0.28823189052741299</v>
      </c>
      <c r="Q1354" s="17">
        <v>0.23638782960382099</v>
      </c>
      <c r="R1354" s="17">
        <v>0.14450746878796999</v>
      </c>
      <c r="S1354" s="17">
        <v>0.50336326875177595</v>
      </c>
      <c r="T1354" s="17">
        <v>0.231963585084104</v>
      </c>
      <c r="U1354" s="17">
        <v>0.188096189031627</v>
      </c>
      <c r="V1354" s="17">
        <v>0.22999188458095501</v>
      </c>
      <c r="W1354" s="17">
        <v>0.24168077770528301</v>
      </c>
      <c r="X1354" s="17">
        <v>0.19901936309705501</v>
      </c>
      <c r="Y1354" s="17">
        <v>0.19100300813046101</v>
      </c>
      <c r="Z1354" s="17">
        <v>0.230349579296763</v>
      </c>
      <c r="AA1354" s="17">
        <v>0.11137025397752701</v>
      </c>
      <c r="AB1354" s="17">
        <v>0.127695519502941</v>
      </c>
      <c r="AC1354" s="17">
        <v>0.11086446413302101</v>
      </c>
      <c r="AD1354" s="17">
        <v>0.27058307536008902</v>
      </c>
      <c r="AE1354" s="17"/>
      <c r="AF1354" s="17">
        <v>0.151747081779292</v>
      </c>
      <c r="AG1354" s="17">
        <v>0.22970205038557201</v>
      </c>
    </row>
    <row r="1355" spans="2:33" x14ac:dyDescent="0.5">
      <c r="B1355" t="s">
        <v>88</v>
      </c>
      <c r="C1355" s="17">
        <v>4.6100747113041199E-2</v>
      </c>
      <c r="D1355" s="17">
        <v>2.3348729673337801E-2</v>
      </c>
      <c r="E1355" s="17">
        <v>6.7644934479620097E-2</v>
      </c>
      <c r="F1355" s="17"/>
      <c r="G1355" s="17">
        <v>1.73568760443399E-2</v>
      </c>
      <c r="H1355" s="17">
        <v>1.46279266024298E-2</v>
      </c>
      <c r="I1355" s="17">
        <v>3.5580100445835601E-2</v>
      </c>
      <c r="J1355" s="17">
        <v>8.1154410318365303E-2</v>
      </c>
      <c r="K1355" s="17">
        <v>3.9283977101872099E-2</v>
      </c>
      <c r="L1355" s="17">
        <v>5.83677258683757E-2</v>
      </c>
      <c r="M1355" s="17"/>
      <c r="N1355" s="17">
        <v>3.8230355366638699E-2</v>
      </c>
      <c r="O1355" s="17">
        <v>6.5844857669363793E-2</v>
      </c>
      <c r="P1355" s="17">
        <v>0.108388836813728</v>
      </c>
      <c r="Q1355" s="17">
        <v>1.82145500930198E-2</v>
      </c>
      <c r="R1355" s="17">
        <v>0</v>
      </c>
      <c r="S1355" s="17">
        <v>0</v>
      </c>
      <c r="T1355" s="17">
        <v>5.7787315617899598E-2</v>
      </c>
      <c r="U1355" s="17">
        <v>1.0991740280569999E-2</v>
      </c>
      <c r="V1355" s="17">
        <v>9.8574861542871095E-2</v>
      </c>
      <c r="W1355" s="17">
        <v>9.0500513099027305E-2</v>
      </c>
      <c r="X1355" s="17">
        <v>0</v>
      </c>
      <c r="Y1355" s="17">
        <v>4.5267021164427899E-2</v>
      </c>
      <c r="Z1355" s="17">
        <v>6.49349723162993E-2</v>
      </c>
      <c r="AA1355" s="17">
        <v>0.10838825341547501</v>
      </c>
      <c r="AB1355" s="17">
        <v>3.6032908246948499E-2</v>
      </c>
      <c r="AC1355" s="17">
        <v>5.9734123141932299E-2</v>
      </c>
      <c r="AD1355" s="17">
        <v>6.0354431230169397E-2</v>
      </c>
      <c r="AE1355" s="17"/>
      <c r="AF1355" s="17">
        <v>1.9258049360643899E-2</v>
      </c>
      <c r="AG1355" s="17">
        <v>6.3789510047075795E-2</v>
      </c>
    </row>
    <row r="1356" spans="2:33" x14ac:dyDescent="0.5">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row>
    <row r="1357" spans="2:33" x14ac:dyDescent="0.5">
      <c r="B1357" s="6" t="s">
        <v>520</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17"/>
    </row>
    <row r="1358" spans="2:33" x14ac:dyDescent="0.5">
      <c r="B1358" s="24" t="s">
        <v>58</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row>
    <row r="1359" spans="2:33" x14ac:dyDescent="0.5">
      <c r="B1359" t="s">
        <v>513</v>
      </c>
      <c r="C1359" s="17">
        <v>7.0019426569594603E-2</v>
      </c>
      <c r="D1359" s="17">
        <v>8.9027909844396499E-2</v>
      </c>
      <c r="E1359" s="17">
        <v>5.2440371926246399E-2</v>
      </c>
      <c r="F1359" s="17"/>
      <c r="G1359" s="17">
        <v>0.110923673096049</v>
      </c>
      <c r="H1359" s="17">
        <v>0.156840058544466</v>
      </c>
      <c r="I1359" s="17">
        <v>9.0367789459534803E-2</v>
      </c>
      <c r="J1359" s="17">
        <v>3.0362614975972299E-2</v>
      </c>
      <c r="K1359" s="17">
        <v>6.1316684228750501E-2</v>
      </c>
      <c r="L1359" s="17">
        <v>2.92526834760377E-2</v>
      </c>
      <c r="M1359" s="17"/>
      <c r="N1359" s="17">
        <v>6.0886034583852597E-2</v>
      </c>
      <c r="O1359" s="17">
        <v>9.5100213660998897E-2</v>
      </c>
      <c r="P1359" s="17">
        <v>0.29378365387328997</v>
      </c>
      <c r="Q1359" s="17">
        <v>3.7402128473664399E-2</v>
      </c>
      <c r="R1359" s="17">
        <v>6.6499036822309607E-2</v>
      </c>
      <c r="S1359" s="17">
        <v>0.123409277393771</v>
      </c>
      <c r="T1359" s="17">
        <v>0.105161675613774</v>
      </c>
      <c r="U1359" s="17">
        <v>6.70091799179382E-2</v>
      </c>
      <c r="V1359" s="17">
        <v>4.7378545191775902E-2</v>
      </c>
      <c r="W1359" s="17">
        <v>9.5020732524342802E-2</v>
      </c>
      <c r="X1359" s="17">
        <v>0.15696186670966</v>
      </c>
      <c r="Y1359" s="17">
        <v>5.2192773625372897E-2</v>
      </c>
      <c r="Z1359" s="17">
        <v>7.3117069156440298E-2</v>
      </c>
      <c r="AA1359" s="17">
        <v>0</v>
      </c>
      <c r="AB1359" s="17">
        <v>7.7078906737104005E-2</v>
      </c>
      <c r="AC1359" s="17">
        <v>3.3881111576930301E-2</v>
      </c>
      <c r="AD1359" s="17">
        <v>7.79987271102799E-2</v>
      </c>
      <c r="AE1359" s="17"/>
      <c r="AF1359" s="17">
        <v>9.6609428626839494E-2</v>
      </c>
      <c r="AG1359" s="17">
        <v>5.2497184686731403E-2</v>
      </c>
    </row>
    <row r="1360" spans="2:33" x14ac:dyDescent="0.5">
      <c r="B1360" t="s">
        <v>514</v>
      </c>
      <c r="C1360" s="17">
        <v>0.27820196610450698</v>
      </c>
      <c r="D1360" s="17">
        <v>0.32937480869459501</v>
      </c>
      <c r="E1360" s="17">
        <v>0.231224692289978</v>
      </c>
      <c r="F1360" s="17"/>
      <c r="G1360" s="17">
        <v>0.334960250337622</v>
      </c>
      <c r="H1360" s="17">
        <v>0.313778510615982</v>
      </c>
      <c r="I1360" s="17">
        <v>0.33062466462677698</v>
      </c>
      <c r="J1360" s="17">
        <v>0.24424884793885099</v>
      </c>
      <c r="K1360" s="17">
        <v>0.25668028896783701</v>
      </c>
      <c r="L1360" s="17">
        <v>0.24024117153785399</v>
      </c>
      <c r="M1360" s="17"/>
      <c r="N1360" s="17">
        <v>0.235757928828636</v>
      </c>
      <c r="O1360" s="17">
        <v>0.239076965890413</v>
      </c>
      <c r="P1360" s="17">
        <v>0.20245068496525101</v>
      </c>
      <c r="Q1360" s="17">
        <v>0.194439847664506</v>
      </c>
      <c r="R1360" s="17">
        <v>0.180895791600752</v>
      </c>
      <c r="S1360" s="17">
        <v>0.14079258026344399</v>
      </c>
      <c r="T1360" s="17">
        <v>0.165609397013465</v>
      </c>
      <c r="U1360" s="17">
        <v>0.26563523247524101</v>
      </c>
      <c r="V1360" s="17">
        <v>0.25238906497156299</v>
      </c>
      <c r="W1360" s="17">
        <v>0.333399858182098</v>
      </c>
      <c r="X1360" s="17">
        <v>0.180133359744962</v>
      </c>
      <c r="Y1360" s="17">
        <v>0.28095655523893698</v>
      </c>
      <c r="Z1360" s="17">
        <v>0.25214262495928302</v>
      </c>
      <c r="AA1360" s="17">
        <v>0.33467679725104799</v>
      </c>
      <c r="AB1360" s="17">
        <v>0.366152732498567</v>
      </c>
      <c r="AC1360" s="17">
        <v>0.38201350647392601</v>
      </c>
      <c r="AD1360" s="17">
        <v>0.24836645465186699</v>
      </c>
      <c r="AE1360" s="17"/>
      <c r="AF1360" s="17">
        <v>0.31233556465573198</v>
      </c>
      <c r="AG1360" s="17">
        <v>0.25570865569183898</v>
      </c>
    </row>
    <row r="1361" spans="2:33" x14ac:dyDescent="0.5">
      <c r="B1361" t="s">
        <v>515</v>
      </c>
      <c r="C1361" s="17">
        <v>0.25678748359903603</v>
      </c>
      <c r="D1361" s="17">
        <v>0.24885064854644601</v>
      </c>
      <c r="E1361" s="17">
        <v>0.26523517511001299</v>
      </c>
      <c r="F1361" s="17"/>
      <c r="G1361" s="17">
        <v>0.235355916706947</v>
      </c>
      <c r="H1361" s="17">
        <v>0.25713644660629797</v>
      </c>
      <c r="I1361" s="17">
        <v>0.248037768539561</v>
      </c>
      <c r="J1361" s="17">
        <v>0.27153925623318798</v>
      </c>
      <c r="K1361" s="17">
        <v>0.268035394438293</v>
      </c>
      <c r="L1361" s="17">
        <v>0.25136692207352501</v>
      </c>
      <c r="M1361" s="17"/>
      <c r="N1361" s="17">
        <v>0.31626475686701899</v>
      </c>
      <c r="O1361" s="17">
        <v>0.27459892635741001</v>
      </c>
      <c r="P1361" s="17">
        <v>7.6610691660761399E-2</v>
      </c>
      <c r="Q1361" s="17">
        <v>0.32512194970513703</v>
      </c>
      <c r="R1361" s="17">
        <v>0.308150077923457</v>
      </c>
      <c r="S1361" s="17">
        <v>0.23243487359100801</v>
      </c>
      <c r="T1361" s="17">
        <v>0.24130858975857999</v>
      </c>
      <c r="U1361" s="17">
        <v>0.22084177490371101</v>
      </c>
      <c r="V1361" s="17">
        <v>0.224913015324925</v>
      </c>
      <c r="W1361" s="17">
        <v>0.17916513385469299</v>
      </c>
      <c r="X1361" s="17">
        <v>0.26502284070585802</v>
      </c>
      <c r="Y1361" s="17">
        <v>0.26796111632712799</v>
      </c>
      <c r="Z1361" s="17">
        <v>0.238776902401656</v>
      </c>
      <c r="AA1361" s="17">
        <v>0.26552562470807001</v>
      </c>
      <c r="AB1361" s="17">
        <v>0.24782199600245999</v>
      </c>
      <c r="AC1361" s="17">
        <v>0.336286821687446</v>
      </c>
      <c r="AD1361" s="17">
        <v>0.32219611419550198</v>
      </c>
      <c r="AE1361" s="17"/>
      <c r="AF1361" s="17">
        <v>0.25886500643933702</v>
      </c>
      <c r="AG1361" s="17">
        <v>0.25541844054117702</v>
      </c>
    </row>
    <row r="1362" spans="2:33" x14ac:dyDescent="0.5">
      <c r="B1362" t="s">
        <v>516</v>
      </c>
      <c r="C1362" s="17">
        <v>0.190932151553629</v>
      </c>
      <c r="D1362" s="17">
        <v>0.16890292932300199</v>
      </c>
      <c r="E1362" s="17">
        <v>0.21006433668149599</v>
      </c>
      <c r="F1362" s="17"/>
      <c r="G1362" s="17">
        <v>0.15650217680252801</v>
      </c>
      <c r="H1362" s="17">
        <v>0.15852643087376</v>
      </c>
      <c r="I1362" s="17">
        <v>0.15396778766223601</v>
      </c>
      <c r="J1362" s="17">
        <v>0.220536409510563</v>
      </c>
      <c r="K1362" s="17">
        <v>0.19666544957769</v>
      </c>
      <c r="L1362" s="17">
        <v>0.221610782295945</v>
      </c>
      <c r="M1362" s="17"/>
      <c r="N1362" s="17">
        <v>0.152730589338718</v>
      </c>
      <c r="O1362" s="17">
        <v>7.92167773298907E-2</v>
      </c>
      <c r="P1362" s="17">
        <v>0.31876613268696902</v>
      </c>
      <c r="Q1362" s="17">
        <v>0.15297332149877299</v>
      </c>
      <c r="R1362" s="17">
        <v>0.29308132755696398</v>
      </c>
      <c r="S1362" s="17">
        <v>0.33570740256998</v>
      </c>
      <c r="T1362" s="17">
        <v>0.21979552014451001</v>
      </c>
      <c r="U1362" s="17">
        <v>0.28337010009437902</v>
      </c>
      <c r="V1362" s="17">
        <v>0.18896394481349901</v>
      </c>
      <c r="W1362" s="17">
        <v>0.11244979889620201</v>
      </c>
      <c r="X1362" s="17">
        <v>0.39788193283952</v>
      </c>
      <c r="Y1362" s="17">
        <v>0.15043826839763799</v>
      </c>
      <c r="Z1362" s="17">
        <v>0.25266215342048498</v>
      </c>
      <c r="AA1362" s="17">
        <v>0.140467917363751</v>
      </c>
      <c r="AB1362" s="17">
        <v>0.16304495511047001</v>
      </c>
      <c r="AC1362" s="17">
        <v>0.12324866085036</v>
      </c>
      <c r="AD1362" s="17">
        <v>0.103746816019772</v>
      </c>
      <c r="AE1362" s="17"/>
      <c r="AF1362" s="17">
        <v>0.19597162517638</v>
      </c>
      <c r="AG1362" s="17">
        <v>0.18761124636565399</v>
      </c>
    </row>
    <row r="1363" spans="2:33" x14ac:dyDescent="0.5">
      <c r="B1363" t="s">
        <v>517</v>
      </c>
      <c r="C1363" s="17">
        <v>0.15710881342196301</v>
      </c>
      <c r="D1363" s="17">
        <v>0.13718959024975799</v>
      </c>
      <c r="E1363" s="17">
        <v>0.17484410855049901</v>
      </c>
      <c r="F1363" s="17"/>
      <c r="G1363" s="17">
        <v>0.14490110701251299</v>
      </c>
      <c r="H1363" s="17">
        <v>9.4298108986869994E-2</v>
      </c>
      <c r="I1363" s="17">
        <v>0.139796708471877</v>
      </c>
      <c r="J1363" s="17">
        <v>0.160299445457633</v>
      </c>
      <c r="K1363" s="17">
        <v>0.17502464801517201</v>
      </c>
      <c r="L1363" s="17">
        <v>0.19496303201474</v>
      </c>
      <c r="M1363" s="17"/>
      <c r="N1363" s="17">
        <v>0.21340467204236399</v>
      </c>
      <c r="O1363" s="17">
        <v>0.24616225909192399</v>
      </c>
      <c r="P1363" s="17">
        <v>0</v>
      </c>
      <c r="Q1363" s="17">
        <v>0.25363365247187902</v>
      </c>
      <c r="R1363" s="17">
        <v>0.15137376609651801</v>
      </c>
      <c r="S1363" s="17">
        <v>0.16765586618179501</v>
      </c>
      <c r="T1363" s="17">
        <v>0.17417626946620399</v>
      </c>
      <c r="U1363" s="17">
        <v>0.15215197232816099</v>
      </c>
      <c r="V1363" s="17">
        <v>0.170472293500841</v>
      </c>
      <c r="W1363" s="17">
        <v>0.189463963443637</v>
      </c>
      <c r="X1363" s="17">
        <v>0</v>
      </c>
      <c r="Y1363" s="17">
        <v>0.193033826874382</v>
      </c>
      <c r="Z1363" s="17">
        <v>0.1289126608882</v>
      </c>
      <c r="AA1363" s="17">
        <v>0.150941407261656</v>
      </c>
      <c r="AB1363" s="17">
        <v>0.117724333916394</v>
      </c>
      <c r="AC1363" s="17">
        <v>6.4835776269405093E-2</v>
      </c>
      <c r="AD1363" s="17">
        <v>0.18733745679240901</v>
      </c>
      <c r="AE1363" s="17"/>
      <c r="AF1363" s="17">
        <v>0.111183354916865</v>
      </c>
      <c r="AG1363" s="17">
        <v>0.187372707000282</v>
      </c>
    </row>
    <row r="1364" spans="2:33" x14ac:dyDescent="0.5">
      <c r="B1364" t="s">
        <v>88</v>
      </c>
      <c r="C1364" s="17">
        <v>4.6950158751270302E-2</v>
      </c>
      <c r="D1364" s="17">
        <v>2.6654113341802399E-2</v>
      </c>
      <c r="E1364" s="17">
        <v>6.6191315441767998E-2</v>
      </c>
      <c r="F1364" s="17"/>
      <c r="G1364" s="17">
        <v>1.73568760443399E-2</v>
      </c>
      <c r="H1364" s="17">
        <v>1.94204443726235E-2</v>
      </c>
      <c r="I1364" s="17">
        <v>3.7205281240014702E-2</v>
      </c>
      <c r="J1364" s="17">
        <v>7.3013425883792296E-2</v>
      </c>
      <c r="K1364" s="17">
        <v>4.2277534772257701E-2</v>
      </c>
      <c r="L1364" s="17">
        <v>6.2565408601897701E-2</v>
      </c>
      <c r="M1364" s="17"/>
      <c r="N1364" s="17">
        <v>2.09560183394105E-2</v>
      </c>
      <c r="O1364" s="17">
        <v>6.5844857669363793E-2</v>
      </c>
      <c r="P1364" s="17">
        <v>0.108388836813728</v>
      </c>
      <c r="Q1364" s="17">
        <v>3.6429100186039599E-2</v>
      </c>
      <c r="R1364" s="17">
        <v>0</v>
      </c>
      <c r="S1364" s="17">
        <v>0</v>
      </c>
      <c r="T1364" s="17">
        <v>9.3948548003467094E-2</v>
      </c>
      <c r="U1364" s="17">
        <v>1.0991740280569999E-2</v>
      </c>
      <c r="V1364" s="17">
        <v>0.115883136197396</v>
      </c>
      <c r="W1364" s="17">
        <v>9.0500513099027305E-2</v>
      </c>
      <c r="X1364" s="17">
        <v>0</v>
      </c>
      <c r="Y1364" s="17">
        <v>5.5417459536541702E-2</v>
      </c>
      <c r="Z1364" s="17">
        <v>5.43885891739362E-2</v>
      </c>
      <c r="AA1364" s="17">
        <v>0.10838825341547501</v>
      </c>
      <c r="AB1364" s="17">
        <v>2.81770757350061E-2</v>
      </c>
      <c r="AC1364" s="17">
        <v>5.9734123141932299E-2</v>
      </c>
      <c r="AD1364" s="17">
        <v>6.0354431230169397E-2</v>
      </c>
      <c r="AE1364" s="17"/>
      <c r="AF1364" s="17">
        <v>2.5035020184846001E-2</v>
      </c>
      <c r="AG1364" s="17">
        <v>6.1391765714317599E-2</v>
      </c>
    </row>
    <row r="1365" spans="2:33" x14ac:dyDescent="0.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row>
    <row r="1366" spans="2:33" x14ac:dyDescent="0.5">
      <c r="B1366" s="6" t="s">
        <v>521</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row>
    <row r="1367" spans="2:33" x14ac:dyDescent="0.5">
      <c r="B1367" s="24" t="s">
        <v>58</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row>
    <row r="1368" spans="2:33" x14ac:dyDescent="0.5">
      <c r="B1368" t="s">
        <v>513</v>
      </c>
      <c r="C1368" s="17">
        <v>6.3839851924866103E-2</v>
      </c>
      <c r="D1368" s="17">
        <v>7.6727090438683296E-2</v>
      </c>
      <c r="E1368" s="17">
        <v>5.1985119103669798E-2</v>
      </c>
      <c r="F1368" s="17"/>
      <c r="G1368" s="17">
        <v>9.2490165328953197E-2</v>
      </c>
      <c r="H1368" s="17">
        <v>0.10151177357838601</v>
      </c>
      <c r="I1368" s="17">
        <v>0.121020931972963</v>
      </c>
      <c r="J1368" s="17">
        <v>3.9402220094107397E-2</v>
      </c>
      <c r="K1368" s="17">
        <v>3.4205183762151398E-2</v>
      </c>
      <c r="L1368" s="17">
        <v>2.9199338524760601E-2</v>
      </c>
      <c r="M1368" s="17"/>
      <c r="N1368" s="17">
        <v>3.2865780456233597E-2</v>
      </c>
      <c r="O1368" s="17">
        <v>0.142594277161982</v>
      </c>
      <c r="P1368" s="17">
        <v>0.158583783937049</v>
      </c>
      <c r="Q1368" s="17">
        <v>1.9643359624421399E-2</v>
      </c>
      <c r="R1368" s="17">
        <v>6.6499036822309607E-2</v>
      </c>
      <c r="S1368" s="17">
        <v>0</v>
      </c>
      <c r="T1368" s="17">
        <v>8.2931436933792402E-2</v>
      </c>
      <c r="U1368" s="17">
        <v>7.8208589087376101E-2</v>
      </c>
      <c r="V1368" s="17">
        <v>4.8277985396283099E-2</v>
      </c>
      <c r="W1368" s="17">
        <v>3.8800889555553199E-2</v>
      </c>
      <c r="X1368" s="17">
        <v>4.2353138566494801E-2</v>
      </c>
      <c r="Y1368" s="17">
        <v>9.5608841017298801E-2</v>
      </c>
      <c r="Z1368" s="17">
        <v>5.8596948716278498E-2</v>
      </c>
      <c r="AA1368" s="17">
        <v>0</v>
      </c>
      <c r="AB1368" s="17">
        <v>7.6080836364152707E-2</v>
      </c>
      <c r="AC1368" s="17">
        <v>0</v>
      </c>
      <c r="AD1368" s="17">
        <v>2.4628859600339E-2</v>
      </c>
      <c r="AE1368" s="17"/>
      <c r="AF1368" s="17">
        <v>7.8146357491143903E-2</v>
      </c>
      <c r="AG1368" s="17">
        <v>5.4412171156313999E-2</v>
      </c>
    </row>
    <row r="1369" spans="2:33" x14ac:dyDescent="0.5">
      <c r="B1369" t="s">
        <v>514</v>
      </c>
      <c r="C1369" s="17">
        <v>0.24863758935452601</v>
      </c>
      <c r="D1369" s="17">
        <v>0.28516946730005199</v>
      </c>
      <c r="E1369" s="17">
        <v>0.21529465418820201</v>
      </c>
      <c r="F1369" s="17"/>
      <c r="G1369" s="17">
        <v>0.39920097234208102</v>
      </c>
      <c r="H1369" s="17">
        <v>0.29862400961556201</v>
      </c>
      <c r="I1369" s="17">
        <v>0.236867607281849</v>
      </c>
      <c r="J1369" s="17">
        <v>0.19219774656204699</v>
      </c>
      <c r="K1369" s="17">
        <v>0.24422982130896101</v>
      </c>
      <c r="L1369" s="17">
        <v>0.223380266472964</v>
      </c>
      <c r="M1369" s="17"/>
      <c r="N1369" s="17">
        <v>0.191454408237547</v>
      </c>
      <c r="O1369" s="17">
        <v>0.14968781099544801</v>
      </c>
      <c r="P1369" s="17">
        <v>0.33765055490149198</v>
      </c>
      <c r="Q1369" s="17">
        <v>0.170895176495442</v>
      </c>
      <c r="R1369" s="17">
        <v>0.180895791600752</v>
      </c>
      <c r="S1369" s="17">
        <v>0</v>
      </c>
      <c r="T1369" s="17">
        <v>0.234970425383071</v>
      </c>
      <c r="U1369" s="17">
        <v>0.26431508821022898</v>
      </c>
      <c r="V1369" s="17">
        <v>0.27524558441821501</v>
      </c>
      <c r="W1369" s="17">
        <v>0.26150864770420901</v>
      </c>
      <c r="X1369" s="17">
        <v>0.294742087888127</v>
      </c>
      <c r="Y1369" s="17">
        <v>0.20060325817878299</v>
      </c>
      <c r="Z1369" s="17">
        <v>0.26333041427456499</v>
      </c>
      <c r="AA1369" s="17">
        <v>0.287183633305437</v>
      </c>
      <c r="AB1369" s="17">
        <v>0.28799290540799399</v>
      </c>
      <c r="AC1369" s="17">
        <v>0.38780222919819402</v>
      </c>
      <c r="AD1369" s="17">
        <v>0.24581795692918301</v>
      </c>
      <c r="AE1369" s="17"/>
      <c r="AF1369" s="17">
        <v>0.28351008507687597</v>
      </c>
      <c r="AG1369" s="17">
        <v>0.22565736153090099</v>
      </c>
    </row>
    <row r="1370" spans="2:33" x14ac:dyDescent="0.5">
      <c r="B1370" t="s">
        <v>515</v>
      </c>
      <c r="C1370" s="17">
        <v>0.24392952211121</v>
      </c>
      <c r="D1370" s="17">
        <v>0.241695223378465</v>
      </c>
      <c r="E1370" s="17">
        <v>0.246972358782063</v>
      </c>
      <c r="F1370" s="17"/>
      <c r="G1370" s="17">
        <v>0.200325417130681</v>
      </c>
      <c r="H1370" s="17">
        <v>0.28091282229532</v>
      </c>
      <c r="I1370" s="17">
        <v>0.25586779547799599</v>
      </c>
      <c r="J1370" s="17">
        <v>0.24887014423038201</v>
      </c>
      <c r="K1370" s="17">
        <v>0.26089868414453099</v>
      </c>
      <c r="L1370" s="17">
        <v>0.214532294652754</v>
      </c>
      <c r="M1370" s="17"/>
      <c r="N1370" s="17">
        <v>0.25131617791849198</v>
      </c>
      <c r="O1370" s="17">
        <v>0.32858588870963701</v>
      </c>
      <c r="P1370" s="17">
        <v>0</v>
      </c>
      <c r="Q1370" s="17">
        <v>0.31852442809669501</v>
      </c>
      <c r="R1370" s="17">
        <v>0.308150077923457</v>
      </c>
      <c r="S1370" s="17">
        <v>0.49663673124822399</v>
      </c>
      <c r="T1370" s="17">
        <v>0.23699179104791501</v>
      </c>
      <c r="U1370" s="17">
        <v>0.23723883169641699</v>
      </c>
      <c r="V1370" s="17">
        <v>0.12224112115675401</v>
      </c>
      <c r="W1370" s="17">
        <v>0.196613237754901</v>
      </c>
      <c r="X1370" s="17">
        <v>0.36939426668504499</v>
      </c>
      <c r="Y1370" s="17">
        <v>0.262433677857004</v>
      </c>
      <c r="Z1370" s="17">
        <v>0.21101121359988501</v>
      </c>
      <c r="AA1370" s="17">
        <v>0.16108576818135301</v>
      </c>
      <c r="AB1370" s="17">
        <v>0.25703128782160001</v>
      </c>
      <c r="AC1370" s="17">
        <v>0.29025813382382998</v>
      </c>
      <c r="AD1370" s="17">
        <v>0.24427692331762199</v>
      </c>
      <c r="AE1370" s="17"/>
      <c r="AF1370" s="17">
        <v>0.24158440034945999</v>
      </c>
      <c r="AG1370" s="17">
        <v>0.245474907127191</v>
      </c>
    </row>
    <row r="1371" spans="2:33" x14ac:dyDescent="0.5">
      <c r="B1371" t="s">
        <v>516</v>
      </c>
      <c r="C1371" s="17">
        <v>0.21047063083481801</v>
      </c>
      <c r="D1371" s="17">
        <v>0.18448536986223599</v>
      </c>
      <c r="E1371" s="17">
        <v>0.233393466102089</v>
      </c>
      <c r="F1371" s="17"/>
      <c r="G1371" s="17">
        <v>0.171927072970949</v>
      </c>
      <c r="H1371" s="17">
        <v>0.17366709122479701</v>
      </c>
      <c r="I1371" s="17">
        <v>0.208293174748993</v>
      </c>
      <c r="J1371" s="17">
        <v>0.22391318878838001</v>
      </c>
      <c r="K1371" s="17">
        <v>0.19014247040723101</v>
      </c>
      <c r="L1371" s="17">
        <v>0.24977170704934501</v>
      </c>
      <c r="M1371" s="17"/>
      <c r="N1371" s="17">
        <v>0.33575838055031798</v>
      </c>
      <c r="O1371" s="17">
        <v>0.114618969872629</v>
      </c>
      <c r="P1371" s="17">
        <v>0.39537682434773103</v>
      </c>
      <c r="Q1371" s="17">
        <v>0.191004369341159</v>
      </c>
      <c r="R1371" s="17">
        <v>0.29308132755696398</v>
      </c>
      <c r="S1371" s="17">
        <v>0.33570740256998</v>
      </c>
      <c r="T1371" s="17">
        <v>0.13977796584662899</v>
      </c>
      <c r="U1371" s="17">
        <v>0.21612946332327601</v>
      </c>
      <c r="V1371" s="17">
        <v>0.16369104562940501</v>
      </c>
      <c r="W1371" s="17">
        <v>0.201587844626792</v>
      </c>
      <c r="X1371" s="17">
        <v>0.22352126149205201</v>
      </c>
      <c r="Y1371" s="17">
        <v>0.186791128876862</v>
      </c>
      <c r="Z1371" s="17">
        <v>0.20428196364021001</v>
      </c>
      <c r="AA1371" s="17">
        <v>0.29240093783607801</v>
      </c>
      <c r="AB1371" s="17">
        <v>0.20407213940834101</v>
      </c>
      <c r="AC1371" s="17">
        <v>0.14756063513652601</v>
      </c>
      <c r="AD1371" s="17">
        <v>0.208674212697744</v>
      </c>
      <c r="AE1371" s="17"/>
      <c r="AF1371" s="17">
        <v>0.22881003616613399</v>
      </c>
      <c r="AG1371" s="17">
        <v>0.19838535549292899</v>
      </c>
    </row>
    <row r="1372" spans="2:33" x14ac:dyDescent="0.5">
      <c r="B1372" t="s">
        <v>517</v>
      </c>
      <c r="C1372" s="17">
        <v>0.17941020220929299</v>
      </c>
      <c r="D1372" s="17">
        <v>0.17962052166214701</v>
      </c>
      <c r="E1372" s="17">
        <v>0.17832889291932799</v>
      </c>
      <c r="F1372" s="17"/>
      <c r="G1372" s="17">
        <v>0.10196825401748801</v>
      </c>
      <c r="H1372" s="17">
        <v>0.125863858913312</v>
      </c>
      <c r="I1372" s="17">
        <v>0.13459409958337101</v>
      </c>
      <c r="J1372" s="17">
        <v>0.222117699771647</v>
      </c>
      <c r="K1372" s="17">
        <v>0.21006574122607299</v>
      </c>
      <c r="L1372" s="17">
        <v>0.215892476866615</v>
      </c>
      <c r="M1372" s="17"/>
      <c r="N1372" s="17">
        <v>0.14828488695695799</v>
      </c>
      <c r="O1372" s="17">
        <v>0.19866819559094101</v>
      </c>
      <c r="P1372" s="17">
        <v>0</v>
      </c>
      <c r="Q1372" s="17">
        <v>0.24354545895166699</v>
      </c>
      <c r="R1372" s="17">
        <v>0.15137376609651801</v>
      </c>
      <c r="S1372" s="17">
        <v>0.16765586618179501</v>
      </c>
      <c r="T1372" s="17">
        <v>0.17136943296080201</v>
      </c>
      <c r="U1372" s="17">
        <v>0.19311628740213199</v>
      </c>
      <c r="V1372" s="17">
        <v>0.24068460188200499</v>
      </c>
      <c r="W1372" s="17">
        <v>0.21098886725951799</v>
      </c>
      <c r="X1372" s="17">
        <v>6.9989245368280703E-2</v>
      </c>
      <c r="Y1372" s="17">
        <v>0.19296294581064599</v>
      </c>
      <c r="Z1372" s="17">
        <v>0.20839087059512401</v>
      </c>
      <c r="AA1372" s="17">
        <v>0.150941407261656</v>
      </c>
      <c r="AB1372" s="17">
        <v>0.13933761868452399</v>
      </c>
      <c r="AC1372" s="17">
        <v>0.128350313977833</v>
      </c>
      <c r="AD1372" s="17">
        <v>0.21624761622494201</v>
      </c>
      <c r="AE1372" s="17"/>
      <c r="AF1372" s="17">
        <v>0.14120202837603199</v>
      </c>
      <c r="AG1372" s="17">
        <v>0.204588570468443</v>
      </c>
    </row>
    <row r="1373" spans="2:33" x14ac:dyDescent="0.5">
      <c r="B1373" t="s">
        <v>88</v>
      </c>
      <c r="C1373" s="17">
        <v>5.3712203565287497E-2</v>
      </c>
      <c r="D1373" s="17">
        <v>3.23023273584176E-2</v>
      </c>
      <c r="E1373" s="17">
        <v>7.4025508904649095E-2</v>
      </c>
      <c r="F1373" s="17"/>
      <c r="G1373" s="17">
        <v>3.4088118209848001E-2</v>
      </c>
      <c r="H1373" s="17">
        <v>1.94204443726235E-2</v>
      </c>
      <c r="I1373" s="17">
        <v>4.3356390934827599E-2</v>
      </c>
      <c r="J1373" s="17">
        <v>7.3499000553437693E-2</v>
      </c>
      <c r="K1373" s="17">
        <v>6.0458099151051901E-2</v>
      </c>
      <c r="L1373" s="17">
        <v>6.7223916433561307E-2</v>
      </c>
      <c r="M1373" s="17"/>
      <c r="N1373" s="17">
        <v>4.0320365880451202E-2</v>
      </c>
      <c r="O1373" s="17">
        <v>6.5844857669363793E-2</v>
      </c>
      <c r="P1373" s="17">
        <v>0.108388836813728</v>
      </c>
      <c r="Q1373" s="17">
        <v>5.6387207490616598E-2</v>
      </c>
      <c r="R1373" s="17">
        <v>0</v>
      </c>
      <c r="S1373" s="17">
        <v>0</v>
      </c>
      <c r="T1373" s="17">
        <v>0.133958947827791</v>
      </c>
      <c r="U1373" s="17">
        <v>1.0991740280569999E-2</v>
      </c>
      <c r="V1373" s="17">
        <v>0.14985966151733801</v>
      </c>
      <c r="W1373" s="17">
        <v>9.0500513099027305E-2</v>
      </c>
      <c r="X1373" s="17">
        <v>0</v>
      </c>
      <c r="Y1373" s="17">
        <v>6.1600148259406101E-2</v>
      </c>
      <c r="Z1373" s="17">
        <v>5.43885891739362E-2</v>
      </c>
      <c r="AA1373" s="17">
        <v>0.10838825341547501</v>
      </c>
      <c r="AB1373" s="17">
        <v>3.5485212313388199E-2</v>
      </c>
      <c r="AC1373" s="17">
        <v>4.6028687863616101E-2</v>
      </c>
      <c r="AD1373" s="17">
        <v>6.0354431230169397E-2</v>
      </c>
      <c r="AE1373" s="17"/>
      <c r="AF1373" s="17">
        <v>2.6747092540353699E-2</v>
      </c>
      <c r="AG1373" s="17">
        <v>7.1481634224222504E-2</v>
      </c>
    </row>
    <row r="1374" spans="2:33" x14ac:dyDescent="0.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row>
    <row r="1375" spans="2:33" x14ac:dyDescent="0.5">
      <c r="B1375" s="6" t="s">
        <v>522</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row>
    <row r="1376" spans="2:33" x14ac:dyDescent="0.5">
      <c r="B1376" s="24" t="s">
        <v>58</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row>
    <row r="1377" spans="2:33" x14ac:dyDescent="0.5">
      <c r="B1377" t="s">
        <v>513</v>
      </c>
      <c r="C1377" s="17">
        <v>4.2630821534473298E-2</v>
      </c>
      <c r="D1377" s="17">
        <v>4.7068112805289802E-2</v>
      </c>
      <c r="E1377" s="17">
        <v>3.8629010670820502E-2</v>
      </c>
      <c r="F1377" s="17"/>
      <c r="G1377" s="17">
        <v>7.2768399197898903E-2</v>
      </c>
      <c r="H1377" s="17">
        <v>9.0384866808356307E-2</v>
      </c>
      <c r="I1377" s="17">
        <v>4.5181940325432199E-2</v>
      </c>
      <c r="J1377" s="17">
        <v>3.4697648682934699E-2</v>
      </c>
      <c r="K1377" s="17">
        <v>2.8958616082521801E-2</v>
      </c>
      <c r="L1377" s="17">
        <v>1.87511490174916E-2</v>
      </c>
      <c r="M1377" s="17"/>
      <c r="N1377" s="17">
        <v>3.2865780456233597E-2</v>
      </c>
      <c r="O1377" s="17">
        <v>9.5100213660998897E-2</v>
      </c>
      <c r="P1377" s="17">
        <v>0.11064355700763299</v>
      </c>
      <c r="Q1377" s="17">
        <v>1.38191906171079E-2</v>
      </c>
      <c r="R1377" s="17">
        <v>0</v>
      </c>
      <c r="S1377" s="17">
        <v>0</v>
      </c>
      <c r="T1377" s="17">
        <v>6.1688262644705401E-2</v>
      </c>
      <c r="U1377" s="17">
        <v>4.3976314480749797E-2</v>
      </c>
      <c r="V1377" s="17">
        <v>7.9487498672952406E-2</v>
      </c>
      <c r="W1377" s="17">
        <v>2.6757485688976099E-2</v>
      </c>
      <c r="X1377" s="17">
        <v>0</v>
      </c>
      <c r="Y1377" s="17">
        <v>3.7195389692401999E-2</v>
      </c>
      <c r="Z1377" s="17">
        <v>6.4254017922174805E-2</v>
      </c>
      <c r="AA1377" s="17">
        <v>0</v>
      </c>
      <c r="AB1377" s="17">
        <v>5.28858448184873E-2</v>
      </c>
      <c r="AC1377" s="17">
        <v>0</v>
      </c>
      <c r="AD1377" s="17">
        <v>2.4628859600339E-2</v>
      </c>
      <c r="AE1377" s="17"/>
      <c r="AF1377" s="17">
        <v>4.9834197335935998E-2</v>
      </c>
      <c r="AG1377" s="17">
        <v>3.7883951154596703E-2</v>
      </c>
    </row>
    <row r="1378" spans="2:33" x14ac:dyDescent="0.5">
      <c r="B1378" t="s">
        <v>514</v>
      </c>
      <c r="C1378" s="17">
        <v>0.197887664793819</v>
      </c>
      <c r="D1378" s="17">
        <v>0.24364374924860799</v>
      </c>
      <c r="E1378" s="17">
        <v>0.155686046686483</v>
      </c>
      <c r="F1378" s="17"/>
      <c r="G1378" s="17">
        <v>0.27947565555488901</v>
      </c>
      <c r="H1378" s="17">
        <v>0.26652301259710498</v>
      </c>
      <c r="I1378" s="17">
        <v>0.296540880440743</v>
      </c>
      <c r="J1378" s="17">
        <v>0.141557579327239</v>
      </c>
      <c r="K1378" s="17">
        <v>0.18889002066706101</v>
      </c>
      <c r="L1378" s="17">
        <v>0.107050349321715</v>
      </c>
      <c r="M1378" s="17"/>
      <c r="N1378" s="17">
        <v>0.15677174725121701</v>
      </c>
      <c r="O1378" s="17">
        <v>0.22103443412503099</v>
      </c>
      <c r="P1378" s="17">
        <v>0.177692147743853</v>
      </c>
      <c r="Q1378" s="17">
        <v>0.106136795134618</v>
      </c>
      <c r="R1378" s="17">
        <v>6.6499036822309607E-2</v>
      </c>
      <c r="S1378" s="17">
        <v>0.123409277393771</v>
      </c>
      <c r="T1378" s="17">
        <v>0.213516823449732</v>
      </c>
      <c r="U1378" s="17">
        <v>0.211687601441888</v>
      </c>
      <c r="V1378" s="17">
        <v>0.16953783087628899</v>
      </c>
      <c r="W1378" s="17">
        <v>0.22319577830364801</v>
      </c>
      <c r="X1378" s="17">
        <v>0.16258227202206099</v>
      </c>
      <c r="Y1378" s="17">
        <v>0.18969640912549901</v>
      </c>
      <c r="Z1378" s="17">
        <v>0.19419697013371601</v>
      </c>
      <c r="AA1378" s="17">
        <v>0.40412328498864603</v>
      </c>
      <c r="AB1378" s="17">
        <v>0.22914771356727501</v>
      </c>
      <c r="AC1378" s="17">
        <v>0.202358232971873</v>
      </c>
      <c r="AD1378" s="17">
        <v>0.16280289696758199</v>
      </c>
      <c r="AE1378" s="17"/>
      <c r="AF1378" s="17">
        <v>0.25162120348404599</v>
      </c>
      <c r="AG1378" s="17">
        <v>0.16247841359762399</v>
      </c>
    </row>
    <row r="1379" spans="2:33" x14ac:dyDescent="0.5">
      <c r="B1379" t="s">
        <v>515</v>
      </c>
      <c r="C1379" s="17">
        <v>0.212933183347458</v>
      </c>
      <c r="D1379" s="17">
        <v>0.229671700010461</v>
      </c>
      <c r="E1379" s="17">
        <v>0.198039249304683</v>
      </c>
      <c r="F1379" s="17"/>
      <c r="G1379" s="17">
        <v>0.18405988906231399</v>
      </c>
      <c r="H1379" s="17">
        <v>0.24489061857370201</v>
      </c>
      <c r="I1379" s="17">
        <v>0.16485217348196901</v>
      </c>
      <c r="J1379" s="17">
        <v>0.23454395533668301</v>
      </c>
      <c r="K1379" s="17">
        <v>0.24749275318996</v>
      </c>
      <c r="L1379" s="17">
        <v>0.20073932989773299</v>
      </c>
      <c r="M1379" s="17"/>
      <c r="N1379" s="17">
        <v>0.170435106085914</v>
      </c>
      <c r="O1379" s="17">
        <v>0.30156602871620097</v>
      </c>
      <c r="P1379" s="17">
        <v>0.22245815845352901</v>
      </c>
      <c r="Q1379" s="17">
        <v>0.250685515561067</v>
      </c>
      <c r="R1379" s="17">
        <v>0.127254286322705</v>
      </c>
      <c r="S1379" s="17">
        <v>0.23243487359100801</v>
      </c>
      <c r="T1379" s="17">
        <v>0.26974203148043102</v>
      </c>
      <c r="U1379" s="17">
        <v>0.18148452139525301</v>
      </c>
      <c r="V1379" s="17">
        <v>0.119095960114417</v>
      </c>
      <c r="W1379" s="17">
        <v>0.15250928195458199</v>
      </c>
      <c r="X1379" s="17">
        <v>0.33698853927348399</v>
      </c>
      <c r="Y1379" s="17">
        <v>0.22696224680051</v>
      </c>
      <c r="Z1379" s="17">
        <v>0.20433155745540599</v>
      </c>
      <c r="AA1379" s="17">
        <v>0.113372751442801</v>
      </c>
      <c r="AB1379" s="17">
        <v>0.23982208731668</v>
      </c>
      <c r="AC1379" s="17">
        <v>0.27853924852307399</v>
      </c>
      <c r="AD1379" s="17">
        <v>0.22587803792887401</v>
      </c>
      <c r="AE1379" s="17"/>
      <c r="AF1379" s="17">
        <v>0.21683829684668501</v>
      </c>
      <c r="AG1379" s="17">
        <v>0.21035979718651701</v>
      </c>
    </row>
    <row r="1380" spans="2:33" x14ac:dyDescent="0.5">
      <c r="B1380" t="s">
        <v>516</v>
      </c>
      <c r="C1380" s="17">
        <v>0.25503399772624802</v>
      </c>
      <c r="D1380" s="17">
        <v>0.222753801363374</v>
      </c>
      <c r="E1380" s="17">
        <v>0.28404077742260703</v>
      </c>
      <c r="F1380" s="17"/>
      <c r="G1380" s="17">
        <v>0.23863083100270899</v>
      </c>
      <c r="H1380" s="17">
        <v>0.22008002978560201</v>
      </c>
      <c r="I1380" s="17">
        <v>0.20717611328614599</v>
      </c>
      <c r="J1380" s="17">
        <v>0.28316123843076302</v>
      </c>
      <c r="K1380" s="17">
        <v>0.23983134869126099</v>
      </c>
      <c r="L1380" s="17">
        <v>0.30428677014160399</v>
      </c>
      <c r="M1380" s="17"/>
      <c r="N1380" s="17">
        <v>0.372551516987149</v>
      </c>
      <c r="O1380" s="17">
        <v>0.11778627023746401</v>
      </c>
      <c r="P1380" s="17">
        <v>0.27983965812223799</v>
      </c>
      <c r="Q1380" s="17">
        <v>0.22303811005128699</v>
      </c>
      <c r="R1380" s="17">
        <v>0.65487291075846799</v>
      </c>
      <c r="S1380" s="17">
        <v>0.47649998283342498</v>
      </c>
      <c r="T1380" s="17">
        <v>0.12917288052241299</v>
      </c>
      <c r="U1380" s="17">
        <v>0.27207681368268899</v>
      </c>
      <c r="V1380" s="17">
        <v>0.22132996359596699</v>
      </c>
      <c r="W1380" s="17">
        <v>0.28340682731398797</v>
      </c>
      <c r="X1380" s="17">
        <v>0.369092092617954</v>
      </c>
      <c r="Y1380" s="17">
        <v>0.251186160299739</v>
      </c>
      <c r="Z1380" s="17">
        <v>0.25186941191697498</v>
      </c>
      <c r="AA1380" s="17">
        <v>0.15534881597074801</v>
      </c>
      <c r="AB1380" s="17">
        <v>0.225161794520017</v>
      </c>
      <c r="AC1380" s="17">
        <v>0.247304209514707</v>
      </c>
      <c r="AD1380" s="17">
        <v>0.22753612193557701</v>
      </c>
      <c r="AE1380" s="17"/>
      <c r="AF1380" s="17">
        <v>0.26474558691867101</v>
      </c>
      <c r="AG1380" s="17">
        <v>0.24863426843964401</v>
      </c>
    </row>
    <row r="1381" spans="2:33" x14ac:dyDescent="0.5">
      <c r="B1381" t="s">
        <v>517</v>
      </c>
      <c r="C1381" s="17">
        <v>0.23750550318474301</v>
      </c>
      <c r="D1381" s="17">
        <v>0.21945450447801301</v>
      </c>
      <c r="E1381" s="17">
        <v>0.25379776960240102</v>
      </c>
      <c r="F1381" s="17"/>
      <c r="G1381" s="17">
        <v>0.18339649862924301</v>
      </c>
      <c r="H1381" s="17">
        <v>0.16349354563280499</v>
      </c>
      <c r="I1381" s="17">
        <v>0.242770780627829</v>
      </c>
      <c r="J1381" s="17">
        <v>0.22893073349879001</v>
      </c>
      <c r="K1381" s="17">
        <v>0.245249199605792</v>
      </c>
      <c r="L1381" s="17">
        <v>0.296382373289449</v>
      </c>
      <c r="M1381" s="17"/>
      <c r="N1381" s="17">
        <v>0.227055483339035</v>
      </c>
      <c r="O1381" s="17">
        <v>0.19866819559094101</v>
      </c>
      <c r="P1381" s="17">
        <v>0.100977641859018</v>
      </c>
      <c r="Q1381" s="17">
        <v>0.33576437582933499</v>
      </c>
      <c r="R1381" s="17">
        <v>0.15137376609651801</v>
      </c>
      <c r="S1381" s="17">
        <v>0.16765586618179501</v>
      </c>
      <c r="T1381" s="17">
        <v>0.23193145389925199</v>
      </c>
      <c r="U1381" s="17">
        <v>0.270444524080655</v>
      </c>
      <c r="V1381" s="17">
        <v>0.238287479971102</v>
      </c>
      <c r="W1381" s="17">
        <v>0.223630113639778</v>
      </c>
      <c r="X1381" s="17">
        <v>0.13133709608650099</v>
      </c>
      <c r="Y1381" s="17">
        <v>0.243510084194559</v>
      </c>
      <c r="Z1381" s="17">
        <v>0.224359904559775</v>
      </c>
      <c r="AA1381" s="17">
        <v>0.218766894182331</v>
      </c>
      <c r="AB1381" s="17">
        <v>0.221835117513696</v>
      </c>
      <c r="AC1381" s="17">
        <v>0.22576962112672999</v>
      </c>
      <c r="AD1381" s="17">
        <v>0.29879965233745798</v>
      </c>
      <c r="AE1381" s="17"/>
      <c r="AF1381" s="17">
        <v>0.192027433728096</v>
      </c>
      <c r="AG1381" s="17">
        <v>0.26747457696177601</v>
      </c>
    </row>
    <row r="1382" spans="2:33" x14ac:dyDescent="0.5">
      <c r="B1382" t="s">
        <v>88</v>
      </c>
      <c r="C1382" s="17">
        <v>5.4008829413257901E-2</v>
      </c>
      <c r="D1382" s="17">
        <v>3.7408132094254101E-2</v>
      </c>
      <c r="E1382" s="17">
        <v>6.9807146313005997E-2</v>
      </c>
      <c r="F1382" s="17"/>
      <c r="G1382" s="17">
        <v>4.1668726552945803E-2</v>
      </c>
      <c r="H1382" s="17">
        <v>1.46279266024298E-2</v>
      </c>
      <c r="I1382" s="17">
        <v>4.3478111837881299E-2</v>
      </c>
      <c r="J1382" s="17">
        <v>7.7108844723589906E-2</v>
      </c>
      <c r="K1382" s="17">
        <v>4.9578061763404201E-2</v>
      </c>
      <c r="L1382" s="17">
        <v>7.2790028332007706E-2</v>
      </c>
      <c r="M1382" s="17"/>
      <c r="N1382" s="17">
        <v>4.0320365880451202E-2</v>
      </c>
      <c r="O1382" s="17">
        <v>6.5844857669363793E-2</v>
      </c>
      <c r="P1382" s="17">
        <v>0.108388836813728</v>
      </c>
      <c r="Q1382" s="17">
        <v>7.0556012806585605E-2</v>
      </c>
      <c r="R1382" s="17">
        <v>0</v>
      </c>
      <c r="S1382" s="17">
        <v>0</v>
      </c>
      <c r="T1382" s="17">
        <v>9.3948548003467094E-2</v>
      </c>
      <c r="U1382" s="17">
        <v>2.0330224918765301E-2</v>
      </c>
      <c r="V1382" s="17">
        <v>0.172261266769272</v>
      </c>
      <c r="W1382" s="17">
        <v>9.0500513099027305E-2</v>
      </c>
      <c r="X1382" s="17">
        <v>0</v>
      </c>
      <c r="Y1382" s="17">
        <v>5.1449709887292298E-2</v>
      </c>
      <c r="Z1382" s="17">
        <v>6.0988138011953102E-2</v>
      </c>
      <c r="AA1382" s="17">
        <v>0.10838825341547501</v>
      </c>
      <c r="AB1382" s="17">
        <v>3.11474422638446E-2</v>
      </c>
      <c r="AC1382" s="17">
        <v>4.6028687863616101E-2</v>
      </c>
      <c r="AD1382" s="17">
        <v>6.0354431230169397E-2</v>
      </c>
      <c r="AE1382" s="17"/>
      <c r="AF1382" s="17">
        <v>2.4933281686565601E-2</v>
      </c>
      <c r="AG1382" s="17">
        <v>7.3168992659842599E-2</v>
      </c>
    </row>
    <row r="1383" spans="2:33" x14ac:dyDescent="0.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row>
    <row r="1384" spans="2:33" x14ac:dyDescent="0.5">
      <c r="B1384" s="6" t="s">
        <v>529</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row>
    <row r="1385" spans="2:33" x14ac:dyDescent="0.5">
      <c r="B1385" s="24" t="s">
        <v>58</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row>
    <row r="1386" spans="2:33" x14ac:dyDescent="0.5">
      <c r="B1386" t="s">
        <v>523</v>
      </c>
      <c r="C1386" s="17">
        <v>0.63855255989493598</v>
      </c>
      <c r="D1386" s="17">
        <v>0.64525024073094694</v>
      </c>
      <c r="E1386" s="17">
        <v>0.63244181191494897</v>
      </c>
      <c r="F1386" s="17"/>
      <c r="G1386" s="17">
        <v>0.59359299423421397</v>
      </c>
      <c r="H1386" s="17">
        <v>0.64737419459126999</v>
      </c>
      <c r="I1386" s="17">
        <v>0.52144398085372601</v>
      </c>
      <c r="J1386" s="17">
        <v>0.68756170478151002</v>
      </c>
      <c r="K1386" s="17">
        <v>0.71252471432587094</v>
      </c>
      <c r="L1386" s="17">
        <v>0.64813530176147605</v>
      </c>
      <c r="M1386" s="17"/>
      <c r="N1386" s="17">
        <v>0.53706798094504005</v>
      </c>
      <c r="O1386" s="17">
        <v>0.62598250566871805</v>
      </c>
      <c r="P1386" s="17">
        <v>0.68638779547790696</v>
      </c>
      <c r="Q1386" s="17">
        <v>0.67048287473403501</v>
      </c>
      <c r="R1386" s="17">
        <v>0.63671251029186604</v>
      </c>
      <c r="S1386" s="17">
        <v>1</v>
      </c>
      <c r="T1386" s="17">
        <v>0.66808871323908203</v>
      </c>
      <c r="U1386" s="17">
        <v>0.69187101488785396</v>
      </c>
      <c r="V1386" s="17">
        <v>0.65550299618322105</v>
      </c>
      <c r="W1386" s="17">
        <v>0.52730901245804396</v>
      </c>
      <c r="X1386" s="17">
        <v>0.68602980834012195</v>
      </c>
      <c r="Y1386" s="17">
        <v>0.62062176933098201</v>
      </c>
      <c r="Z1386" s="17">
        <v>0.68591299455629795</v>
      </c>
      <c r="AA1386" s="17">
        <v>0.73150697725238201</v>
      </c>
      <c r="AB1386" s="17">
        <v>0.60251334760001096</v>
      </c>
      <c r="AC1386" s="17">
        <v>0.59336024525907305</v>
      </c>
      <c r="AD1386" s="17">
        <v>0.61683168147224798</v>
      </c>
      <c r="AE1386" s="17"/>
      <c r="AF1386" s="17">
        <v>0.70651318526414997</v>
      </c>
      <c r="AG1386" s="17">
        <v>0.593767963276014</v>
      </c>
    </row>
    <row r="1387" spans="2:33" x14ac:dyDescent="0.5">
      <c r="B1387" t="s">
        <v>524</v>
      </c>
      <c r="C1387" s="17">
        <v>0.57165240056027999</v>
      </c>
      <c r="D1387" s="17">
        <v>0.58007743798433198</v>
      </c>
      <c r="E1387" s="17">
        <v>0.56437599034355901</v>
      </c>
      <c r="F1387" s="17"/>
      <c r="G1387" s="17">
        <v>0.52273343459440103</v>
      </c>
      <c r="H1387" s="17">
        <v>0.54951609050785599</v>
      </c>
      <c r="I1387" s="17">
        <v>0.60003176823731996</v>
      </c>
      <c r="J1387" s="17">
        <v>0.63817013023839897</v>
      </c>
      <c r="K1387" s="17">
        <v>0.54402362159661199</v>
      </c>
      <c r="L1387" s="17">
        <v>0.54537618252937403</v>
      </c>
      <c r="M1387" s="17"/>
      <c r="N1387" s="17">
        <v>0.52629467401087604</v>
      </c>
      <c r="O1387" s="17">
        <v>0.52494454824606396</v>
      </c>
      <c r="P1387" s="17">
        <v>0.54772593652285895</v>
      </c>
      <c r="Q1387" s="17">
        <v>0.63513573371732701</v>
      </c>
      <c r="R1387" s="17">
        <v>0.39412549668477698</v>
      </c>
      <c r="S1387" s="17">
        <v>0.50336326875177595</v>
      </c>
      <c r="T1387" s="17">
        <v>0.67944601655403702</v>
      </c>
      <c r="U1387" s="17">
        <v>0.57989322048893299</v>
      </c>
      <c r="V1387" s="17">
        <v>0.63581560726648401</v>
      </c>
      <c r="W1387" s="17">
        <v>0.64525382792390495</v>
      </c>
      <c r="X1387" s="17">
        <v>0.39182495604913498</v>
      </c>
      <c r="Y1387" s="17">
        <v>0.46418374930169498</v>
      </c>
      <c r="Z1387" s="17">
        <v>0.64200581969431803</v>
      </c>
      <c r="AA1387" s="17">
        <v>0.69834923838963303</v>
      </c>
      <c r="AB1387" s="17">
        <v>0.58668172805489005</v>
      </c>
      <c r="AC1387" s="17">
        <v>0.50135872031689199</v>
      </c>
      <c r="AD1387" s="17">
        <v>0.659296443054185</v>
      </c>
      <c r="AE1387" s="17"/>
      <c r="AF1387" s="17">
        <v>0.61005899791793206</v>
      </c>
      <c r="AG1387" s="17">
        <v>0.54634327544815298</v>
      </c>
    </row>
    <row r="1388" spans="2:33" x14ac:dyDescent="0.5">
      <c r="B1388" t="s">
        <v>525</v>
      </c>
      <c r="C1388" s="17">
        <v>0.47143742092511898</v>
      </c>
      <c r="D1388" s="17">
        <v>0.462580107974434</v>
      </c>
      <c r="E1388" s="17">
        <v>0.48158079138355703</v>
      </c>
      <c r="F1388" s="17"/>
      <c r="G1388" s="17">
        <v>0.53441845630632201</v>
      </c>
      <c r="H1388" s="17">
        <v>0.55361222667620702</v>
      </c>
      <c r="I1388" s="17">
        <v>0.442541511053829</v>
      </c>
      <c r="J1388" s="17">
        <v>0.46059358976822301</v>
      </c>
      <c r="K1388" s="17">
        <v>0.459463874760001</v>
      </c>
      <c r="L1388" s="17">
        <v>0.44124408434046503</v>
      </c>
      <c r="M1388" s="17"/>
      <c r="N1388" s="17">
        <v>0.46446493353469398</v>
      </c>
      <c r="O1388" s="17">
        <v>0.437416050016319</v>
      </c>
      <c r="P1388" s="17">
        <v>0.28296350850253099</v>
      </c>
      <c r="Q1388" s="17">
        <v>0.45304036562094901</v>
      </c>
      <c r="R1388" s="17">
        <v>0.71378496975158401</v>
      </c>
      <c r="S1388" s="17">
        <v>0.54088332003624795</v>
      </c>
      <c r="T1388" s="17">
        <v>0.34795696293489797</v>
      </c>
      <c r="U1388" s="17">
        <v>0.46605727129925101</v>
      </c>
      <c r="V1388" s="17">
        <v>0.55337944579012499</v>
      </c>
      <c r="W1388" s="17">
        <v>0.47303826242269598</v>
      </c>
      <c r="X1388" s="17">
        <v>0.51686385268986501</v>
      </c>
      <c r="Y1388" s="17">
        <v>0.47213901327780999</v>
      </c>
      <c r="Z1388" s="17">
        <v>0.430718354188521</v>
      </c>
      <c r="AA1388" s="17">
        <v>0.36625437054174598</v>
      </c>
      <c r="AB1388" s="17">
        <v>0.47406152912413302</v>
      </c>
      <c r="AC1388" s="17">
        <v>0.56775226823155001</v>
      </c>
      <c r="AD1388" s="17">
        <v>0.53880397036883099</v>
      </c>
      <c r="AE1388" s="17"/>
      <c r="AF1388" s="17">
        <v>0.52589798004098698</v>
      </c>
      <c r="AG1388" s="17">
        <v>0.435549078838881</v>
      </c>
    </row>
    <row r="1389" spans="2:33" x14ac:dyDescent="0.5">
      <c r="B1389" t="s">
        <v>526</v>
      </c>
      <c r="C1389" s="17">
        <v>0.30775306752849801</v>
      </c>
      <c r="D1389" s="17">
        <v>0.28392560527285998</v>
      </c>
      <c r="E1389" s="17">
        <v>0.32974186793264398</v>
      </c>
      <c r="F1389" s="17"/>
      <c r="G1389" s="17">
        <v>0.38557635185979799</v>
      </c>
      <c r="H1389" s="17">
        <v>0.28360688292887498</v>
      </c>
      <c r="I1389" s="17">
        <v>0.33554194975605001</v>
      </c>
      <c r="J1389" s="17">
        <v>0.30604796751479502</v>
      </c>
      <c r="K1389" s="17">
        <v>0.21399024950568099</v>
      </c>
      <c r="L1389" s="17">
        <v>0.33732404335091998</v>
      </c>
      <c r="M1389" s="17"/>
      <c r="N1389" s="17">
        <v>0.29627370673081399</v>
      </c>
      <c r="O1389" s="17">
        <v>0.31972651309544597</v>
      </c>
      <c r="P1389" s="17">
        <v>6.2051167294286502E-2</v>
      </c>
      <c r="Q1389" s="17">
        <v>0.29225010450938699</v>
      </c>
      <c r="R1389" s="17">
        <v>0.25890422356641202</v>
      </c>
      <c r="S1389" s="17">
        <v>0.83234413381820505</v>
      </c>
      <c r="T1389" s="17">
        <v>0.24878586636198799</v>
      </c>
      <c r="U1389" s="17">
        <v>0.31649713849729999</v>
      </c>
      <c r="V1389" s="17">
        <v>0.24979814796198699</v>
      </c>
      <c r="W1389" s="17">
        <v>0.33566236829336399</v>
      </c>
      <c r="X1389" s="17">
        <v>0.35171657740162798</v>
      </c>
      <c r="Y1389" s="17">
        <v>0.27270622541309603</v>
      </c>
      <c r="Z1389" s="17">
        <v>0.29340162364238298</v>
      </c>
      <c r="AA1389" s="17">
        <v>0.20228301552181999</v>
      </c>
      <c r="AB1389" s="17">
        <v>0.38175933320988997</v>
      </c>
      <c r="AC1389" s="17">
        <v>0.29159037938113602</v>
      </c>
      <c r="AD1389" s="17">
        <v>0.27982766728529201</v>
      </c>
      <c r="AE1389" s="17"/>
      <c r="AF1389" s="17">
        <v>0.28303986358321798</v>
      </c>
      <c r="AG1389" s="17">
        <v>0.32403853965059298</v>
      </c>
    </row>
    <row r="1390" spans="2:33" x14ac:dyDescent="0.5">
      <c r="B1390" t="s">
        <v>527</v>
      </c>
      <c r="C1390" s="17">
        <v>0.205538138660668</v>
      </c>
      <c r="D1390" s="17">
        <v>0.211572657067155</v>
      </c>
      <c r="E1390" s="17">
        <v>0.196794560524125</v>
      </c>
      <c r="F1390" s="17"/>
      <c r="G1390" s="17">
        <v>0.27966398124583502</v>
      </c>
      <c r="H1390" s="17">
        <v>0.24684746432737101</v>
      </c>
      <c r="I1390" s="17">
        <v>0.27076328531155403</v>
      </c>
      <c r="J1390" s="17">
        <v>0.19920985784894399</v>
      </c>
      <c r="K1390" s="17">
        <v>0.158615958032856</v>
      </c>
      <c r="L1390" s="17">
        <v>0.14329846199135601</v>
      </c>
      <c r="M1390" s="17"/>
      <c r="N1390" s="17">
        <v>0.162475032966682</v>
      </c>
      <c r="O1390" s="17">
        <v>0.281174892481108</v>
      </c>
      <c r="P1390" s="17">
        <v>0.238657819106154</v>
      </c>
      <c r="Q1390" s="17">
        <v>0.122054469236233</v>
      </c>
      <c r="R1390" s="17">
        <v>0.15144644386130601</v>
      </c>
      <c r="S1390" s="17">
        <v>0</v>
      </c>
      <c r="T1390" s="17">
        <v>0.29032367946910498</v>
      </c>
      <c r="U1390" s="17">
        <v>0.25718125547749399</v>
      </c>
      <c r="V1390" s="17">
        <v>0.14880591086438899</v>
      </c>
      <c r="W1390" s="17">
        <v>0.12840241232137301</v>
      </c>
      <c r="X1390" s="17">
        <v>0.11400805912969</v>
      </c>
      <c r="Y1390" s="17">
        <v>0.23252832454899999</v>
      </c>
      <c r="Z1390" s="17">
        <v>0.22427402291392301</v>
      </c>
      <c r="AA1390" s="17">
        <v>0.17239758382949</v>
      </c>
      <c r="AB1390" s="17">
        <v>0.19912082776312201</v>
      </c>
      <c r="AC1390" s="17">
        <v>0.24838692083548899</v>
      </c>
      <c r="AD1390" s="17">
        <v>0.19574796341807399</v>
      </c>
      <c r="AE1390" s="17"/>
      <c r="AF1390" s="17">
        <v>0.21678964999389</v>
      </c>
      <c r="AG1390" s="17">
        <v>0.19812363366348701</v>
      </c>
    </row>
    <row r="1391" spans="2:33" x14ac:dyDescent="0.5">
      <c r="B1391" t="s">
        <v>528</v>
      </c>
      <c r="C1391" s="17">
        <v>9.5253799938800093E-2</v>
      </c>
      <c r="D1391" s="17">
        <v>0.107505623657822</v>
      </c>
      <c r="E1391" s="17">
        <v>8.1823274511675897E-2</v>
      </c>
      <c r="F1391" s="17"/>
      <c r="G1391" s="17">
        <v>0.18216920629101299</v>
      </c>
      <c r="H1391" s="17">
        <v>0.17095773266136</v>
      </c>
      <c r="I1391" s="17">
        <v>0.13752083038553201</v>
      </c>
      <c r="J1391" s="17">
        <v>4.6832707933887101E-2</v>
      </c>
      <c r="K1391" s="17">
        <v>7.5625932646046307E-2</v>
      </c>
      <c r="L1391" s="17">
        <v>4.1935686814982699E-2</v>
      </c>
      <c r="M1391" s="17"/>
      <c r="N1391" s="17">
        <v>9.0254932730778295E-2</v>
      </c>
      <c r="O1391" s="17">
        <v>0.11997264783217899</v>
      </c>
      <c r="P1391" s="17">
        <v>0</v>
      </c>
      <c r="Q1391" s="17">
        <v>5.6872349973141501E-2</v>
      </c>
      <c r="R1391" s="17">
        <v>8.4947407038996697E-2</v>
      </c>
      <c r="S1391" s="17">
        <v>0.123409277393771</v>
      </c>
      <c r="T1391" s="17">
        <v>2.2230238679981099E-2</v>
      </c>
      <c r="U1391" s="17">
        <v>0.139280659290205</v>
      </c>
      <c r="V1391" s="17">
        <v>8.4605592875870397E-2</v>
      </c>
      <c r="W1391" s="17">
        <v>0.12084705005172</v>
      </c>
      <c r="X1391" s="17">
        <v>4.3796762995319899E-2</v>
      </c>
      <c r="Y1391" s="17">
        <v>7.1682141065985694E-2</v>
      </c>
      <c r="Z1391" s="17">
        <v>0.11522432570975299</v>
      </c>
      <c r="AA1391" s="17">
        <v>0</v>
      </c>
      <c r="AB1391" s="17">
        <v>8.2741229203878497E-2</v>
      </c>
      <c r="AC1391" s="17">
        <v>0.16036223175806499</v>
      </c>
      <c r="AD1391" s="17">
        <v>0.14624559856027</v>
      </c>
      <c r="AE1391" s="17"/>
      <c r="AF1391" s="17">
        <v>0.126771405944895</v>
      </c>
      <c r="AG1391" s="17">
        <v>7.4484372587172706E-2</v>
      </c>
    </row>
    <row r="1392" spans="2:33" x14ac:dyDescent="0.5">
      <c r="B1392" t="s">
        <v>76</v>
      </c>
      <c r="C1392" s="17">
        <v>1.32656638903563E-2</v>
      </c>
      <c r="D1392" s="17">
        <v>1.08824181424936E-2</v>
      </c>
      <c r="E1392" s="17">
        <v>1.55550641801342E-2</v>
      </c>
      <c r="F1392" s="17"/>
      <c r="G1392" s="17">
        <v>6.0292126646040401E-3</v>
      </c>
      <c r="H1392" s="17">
        <v>1.1268585952241899E-2</v>
      </c>
      <c r="I1392" s="17">
        <v>1.2270058320598401E-2</v>
      </c>
      <c r="J1392" s="17">
        <v>1.6383720091430399E-2</v>
      </c>
      <c r="K1392" s="17">
        <v>8.4294337526056307E-3</v>
      </c>
      <c r="L1392" s="17">
        <v>1.85521862806282E-2</v>
      </c>
      <c r="M1392" s="17"/>
      <c r="N1392" s="17">
        <v>1.1396275044628E-2</v>
      </c>
      <c r="O1392" s="17">
        <v>0</v>
      </c>
      <c r="P1392" s="17">
        <v>0</v>
      </c>
      <c r="Q1392" s="17">
        <v>0</v>
      </c>
      <c r="R1392" s="17">
        <v>0</v>
      </c>
      <c r="S1392" s="17">
        <v>0</v>
      </c>
      <c r="T1392" s="17">
        <v>2.2230238679981099E-2</v>
      </c>
      <c r="U1392" s="17">
        <v>4.9815089804890198E-3</v>
      </c>
      <c r="V1392" s="17">
        <v>3.3424967366183202E-2</v>
      </c>
      <c r="W1392" s="17">
        <v>0</v>
      </c>
      <c r="X1392" s="17">
        <v>0</v>
      </c>
      <c r="Y1392" s="17">
        <v>4.12273195526838E-2</v>
      </c>
      <c r="Z1392" s="17">
        <v>1.21230534588153E-2</v>
      </c>
      <c r="AA1392" s="17">
        <v>0</v>
      </c>
      <c r="AB1392" s="17">
        <v>9.0217634233817207E-3</v>
      </c>
      <c r="AC1392" s="17">
        <v>0</v>
      </c>
      <c r="AD1392" s="17">
        <v>0</v>
      </c>
      <c r="AE1392" s="17"/>
      <c r="AF1392" s="17">
        <v>1.39899995306385E-2</v>
      </c>
      <c r="AG1392" s="17">
        <v>1.27883422163647E-2</v>
      </c>
    </row>
    <row r="1393" spans="2:33" x14ac:dyDescent="0.5">
      <c r="B1393" t="s">
        <v>88</v>
      </c>
      <c r="C1393" s="17">
        <v>9.1820459895784898E-2</v>
      </c>
      <c r="D1393" s="17">
        <v>8.40925112187135E-2</v>
      </c>
      <c r="E1393" s="17">
        <v>9.9433114356698798E-2</v>
      </c>
      <c r="F1393" s="17"/>
      <c r="G1393" s="17">
        <v>5.1803736592855899E-2</v>
      </c>
      <c r="H1393" s="17">
        <v>5.4004809434892997E-2</v>
      </c>
      <c r="I1393" s="17">
        <v>7.8148096822612007E-2</v>
      </c>
      <c r="J1393" s="17">
        <v>7.9651047576644707E-2</v>
      </c>
      <c r="K1393" s="17">
        <v>0.116552749664405</v>
      </c>
      <c r="L1393" s="17">
        <v>0.13089843488897299</v>
      </c>
      <c r="M1393" s="17"/>
      <c r="N1393" s="17">
        <v>0.115587172715263</v>
      </c>
      <c r="O1393" s="17">
        <v>6.5844857669363793E-2</v>
      </c>
      <c r="P1393" s="17">
        <v>0.31361220452209299</v>
      </c>
      <c r="Q1393" s="17">
        <v>0.165315553381295</v>
      </c>
      <c r="R1393" s="17">
        <v>5.51374117846768E-2</v>
      </c>
      <c r="S1393" s="17">
        <v>0</v>
      </c>
      <c r="T1393" s="17">
        <v>5.7787315617899598E-2</v>
      </c>
      <c r="U1393" s="17">
        <v>4.23089166175242E-2</v>
      </c>
      <c r="V1393" s="17">
        <v>6.9598020021425899E-2</v>
      </c>
      <c r="W1393" s="17">
        <v>0.144078632520207</v>
      </c>
      <c r="X1393" s="17">
        <v>0.19374105820431201</v>
      </c>
      <c r="Y1393" s="17">
        <v>0.100207384217157</v>
      </c>
      <c r="Z1393" s="17">
        <v>7.3327646718289202E-2</v>
      </c>
      <c r="AA1393" s="17">
        <v>7.2642430443076098E-2</v>
      </c>
      <c r="AB1393" s="17">
        <v>7.3459493220438196E-2</v>
      </c>
      <c r="AC1393" s="17">
        <v>0.18430402255327</v>
      </c>
      <c r="AD1393" s="17">
        <v>0.10027988925343501</v>
      </c>
      <c r="AE1393" s="17"/>
      <c r="AF1393" s="17">
        <v>4.6378301790480997E-2</v>
      </c>
      <c r="AG1393" s="17">
        <v>0.121765868861389</v>
      </c>
    </row>
    <row r="1394" spans="2:33" x14ac:dyDescent="0.5">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row>
    <row r="1395" spans="2:33" x14ac:dyDescent="0.5">
      <c r="B1395" s="6" t="s">
        <v>530</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row>
    <row r="1396" spans="2:33" x14ac:dyDescent="0.5">
      <c r="B1396" s="24" t="s">
        <v>58</v>
      </c>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c r="AC1396" s="17"/>
      <c r="AD1396" s="17"/>
      <c r="AE1396" s="17"/>
      <c r="AF1396" s="17"/>
      <c r="AG1396" s="17"/>
    </row>
    <row r="1397" spans="2:33" x14ac:dyDescent="0.5">
      <c r="B1397" t="s">
        <v>283</v>
      </c>
      <c r="C1397" s="17">
        <v>0.37353378892780398</v>
      </c>
      <c r="D1397" s="17">
        <v>0.34874388151966002</v>
      </c>
      <c r="E1397" s="17">
        <v>0.39825976185290501</v>
      </c>
      <c r="F1397" s="17"/>
      <c r="G1397" s="17">
        <v>0.31279452591572399</v>
      </c>
      <c r="H1397" s="17">
        <v>0.386089265440198</v>
      </c>
      <c r="I1397" s="17">
        <v>0.346308614425612</v>
      </c>
      <c r="J1397" s="17">
        <v>0.39840270503882902</v>
      </c>
      <c r="K1397" s="17">
        <v>0.35475686701819598</v>
      </c>
      <c r="L1397" s="17">
        <v>0.40189227682065098</v>
      </c>
      <c r="M1397" s="17"/>
      <c r="N1397" s="17">
        <v>0.47344281765211199</v>
      </c>
      <c r="O1397" s="17">
        <v>0.225942803130536</v>
      </c>
      <c r="P1397" s="17">
        <v>0.430271244034307</v>
      </c>
      <c r="Q1397" s="17">
        <v>0.31737608005471302</v>
      </c>
      <c r="R1397" s="17">
        <v>0.21787280291882699</v>
      </c>
      <c r="S1397" s="17">
        <v>0.45911667996375199</v>
      </c>
      <c r="T1397" s="17">
        <v>0.29184312860126299</v>
      </c>
      <c r="U1397" s="17">
        <v>0.382413418977743</v>
      </c>
      <c r="V1397" s="17">
        <v>0.405515904272015</v>
      </c>
      <c r="W1397" s="17">
        <v>0.35983716415047101</v>
      </c>
      <c r="X1397" s="17">
        <v>0.47543717552792802</v>
      </c>
      <c r="Y1397" s="17">
        <v>0.308698337381829</v>
      </c>
      <c r="Z1397" s="17">
        <v>0.384717142224134</v>
      </c>
      <c r="AA1397" s="17">
        <v>0.36547374497461799</v>
      </c>
      <c r="AB1397" s="17">
        <v>0.42994313897235198</v>
      </c>
      <c r="AC1397" s="17">
        <v>0.36924206290392902</v>
      </c>
      <c r="AD1397" s="17">
        <v>0.32161216042707402</v>
      </c>
      <c r="AE1397" s="17"/>
      <c r="AF1397" s="17">
        <v>0.36644683322368599</v>
      </c>
      <c r="AG1397" s="17">
        <v>0.37820394095687698</v>
      </c>
    </row>
    <row r="1398" spans="2:33" x14ac:dyDescent="0.5">
      <c r="B1398" t="s">
        <v>284</v>
      </c>
      <c r="C1398" s="17">
        <v>0.29707174761449601</v>
      </c>
      <c r="D1398" s="17">
        <v>0.31917434991854499</v>
      </c>
      <c r="E1398" s="17">
        <v>0.27746643130314202</v>
      </c>
      <c r="F1398" s="17"/>
      <c r="G1398" s="17">
        <v>0.31647703118218601</v>
      </c>
      <c r="H1398" s="17">
        <v>0.36396350304163599</v>
      </c>
      <c r="I1398" s="17">
        <v>0.27959207262257102</v>
      </c>
      <c r="J1398" s="17">
        <v>0.28465190770216398</v>
      </c>
      <c r="K1398" s="17">
        <v>0.324026613500006</v>
      </c>
      <c r="L1398" s="17">
        <v>0.25740237400361998</v>
      </c>
      <c r="M1398" s="17"/>
      <c r="N1398" s="17">
        <v>0.192925715969363</v>
      </c>
      <c r="O1398" s="17">
        <v>0.50277931573296097</v>
      </c>
      <c r="P1398" s="17">
        <v>0.126468444853236</v>
      </c>
      <c r="Q1398" s="17">
        <v>0.27030618210334401</v>
      </c>
      <c r="R1398" s="17">
        <v>0.435156917332362</v>
      </c>
      <c r="S1398" s="17">
        <v>0.16765586618179501</v>
      </c>
      <c r="T1398" s="17">
        <v>0.36496252883407598</v>
      </c>
      <c r="U1398" s="17">
        <v>0.32596759967529798</v>
      </c>
      <c r="V1398" s="17">
        <v>0.336124307273441</v>
      </c>
      <c r="W1398" s="17">
        <v>0.33385282133184602</v>
      </c>
      <c r="X1398" s="17">
        <v>0.29102185781135997</v>
      </c>
      <c r="Y1398" s="17">
        <v>0.33101223755022202</v>
      </c>
      <c r="Z1398" s="17">
        <v>0.33123190460048302</v>
      </c>
      <c r="AA1398" s="17">
        <v>0.16638719506688401</v>
      </c>
      <c r="AB1398" s="17">
        <v>0.25781606018465397</v>
      </c>
      <c r="AC1398" s="17">
        <v>0.175288745696802</v>
      </c>
      <c r="AD1398" s="17">
        <v>0.29338880267261003</v>
      </c>
      <c r="AE1398" s="17"/>
      <c r="AF1398" s="17">
        <v>0.35356671352951402</v>
      </c>
      <c r="AG1398" s="17">
        <v>0.25984277501810799</v>
      </c>
    </row>
    <row r="1399" spans="2:33" x14ac:dyDescent="0.5">
      <c r="B1399" t="s">
        <v>285</v>
      </c>
      <c r="C1399" s="17">
        <v>0.20971945232099601</v>
      </c>
      <c r="D1399" s="17">
        <v>0.23329194426415301</v>
      </c>
      <c r="E1399" s="17">
        <v>0.18610136918839701</v>
      </c>
      <c r="F1399" s="17"/>
      <c r="G1399" s="17">
        <v>0.26877117493470498</v>
      </c>
      <c r="H1399" s="17">
        <v>0.18241168982332101</v>
      </c>
      <c r="I1399" s="17">
        <v>0.25976324137332002</v>
      </c>
      <c r="J1399" s="17">
        <v>0.178736947852981</v>
      </c>
      <c r="K1399" s="17">
        <v>0.20960606023940301</v>
      </c>
      <c r="L1399" s="17">
        <v>0.19087507689340599</v>
      </c>
      <c r="M1399" s="17"/>
      <c r="N1399" s="17">
        <v>0.18428162517625599</v>
      </c>
      <c r="O1399" s="17">
        <v>0.119732636675281</v>
      </c>
      <c r="P1399" s="17">
        <v>0.17758833351978001</v>
      </c>
      <c r="Q1399" s="17">
        <v>0.25732372179273799</v>
      </c>
      <c r="R1399" s="17">
        <v>0.34697027974881101</v>
      </c>
      <c r="S1399" s="17">
        <v>0.373227453854453</v>
      </c>
      <c r="T1399" s="17">
        <v>9.3848078083126202E-2</v>
      </c>
      <c r="U1399" s="17">
        <v>0.23395170641607199</v>
      </c>
      <c r="V1399" s="17">
        <v>0.114924355368864</v>
      </c>
      <c r="W1399" s="17">
        <v>0.15718853323371401</v>
      </c>
      <c r="X1399" s="17">
        <v>0.15101478157616899</v>
      </c>
      <c r="Y1399" s="17">
        <v>0.210360701719596</v>
      </c>
      <c r="Z1399" s="17">
        <v>0.15379318790423399</v>
      </c>
      <c r="AA1399" s="17">
        <v>0.35975080654302299</v>
      </c>
      <c r="AB1399" s="17">
        <v>0.23683809446769399</v>
      </c>
      <c r="AC1399" s="17">
        <v>0.27116516884599901</v>
      </c>
      <c r="AD1399" s="17">
        <v>0.25231094565082302</v>
      </c>
      <c r="AE1399" s="17"/>
      <c r="AF1399" s="17">
        <v>0.19798786679233399</v>
      </c>
      <c r="AG1399" s="17">
        <v>0.217450315931318</v>
      </c>
    </row>
    <row r="1400" spans="2:33" x14ac:dyDescent="0.5">
      <c r="B1400" t="s">
        <v>286</v>
      </c>
      <c r="C1400" s="17">
        <v>2.2619117138023101E-2</v>
      </c>
      <c r="D1400" s="17">
        <v>3.0279809056735999E-2</v>
      </c>
      <c r="E1400" s="17">
        <v>1.39341996938879E-2</v>
      </c>
      <c r="F1400" s="17"/>
      <c r="G1400" s="17">
        <v>6.7328118194939598E-2</v>
      </c>
      <c r="H1400" s="17">
        <v>1.96541981193912E-2</v>
      </c>
      <c r="I1400" s="17">
        <v>3.6138566040332602E-2</v>
      </c>
      <c r="J1400" s="17">
        <v>1.7099903265802199E-2</v>
      </c>
      <c r="K1400" s="17">
        <v>1.2158743691623499E-2</v>
      </c>
      <c r="L1400" s="17">
        <v>9.3713698083549794E-3</v>
      </c>
      <c r="M1400" s="17"/>
      <c r="N1400" s="17">
        <v>1.9455431007938E-2</v>
      </c>
      <c r="O1400" s="17">
        <v>8.5700386791858901E-2</v>
      </c>
      <c r="P1400" s="17">
        <v>0</v>
      </c>
      <c r="Q1400" s="17">
        <v>5.5616678566684202E-2</v>
      </c>
      <c r="R1400" s="17">
        <v>0</v>
      </c>
      <c r="S1400" s="17">
        <v>0</v>
      </c>
      <c r="T1400" s="17">
        <v>0</v>
      </c>
      <c r="U1400" s="17">
        <v>2.1509780968441899E-2</v>
      </c>
      <c r="V1400" s="17">
        <v>1.62808922557095E-2</v>
      </c>
      <c r="W1400" s="17">
        <v>0</v>
      </c>
      <c r="X1400" s="17">
        <v>0</v>
      </c>
      <c r="Y1400" s="17">
        <v>3.1875117325493002E-2</v>
      </c>
      <c r="Z1400" s="17">
        <v>3.1791539582139802E-2</v>
      </c>
      <c r="AA1400" s="17">
        <v>0</v>
      </c>
      <c r="AB1400" s="17">
        <v>1.9298250047604999E-2</v>
      </c>
      <c r="AC1400" s="17">
        <v>0</v>
      </c>
      <c r="AD1400" s="17">
        <v>2.346434821148E-2</v>
      </c>
      <c r="AE1400" s="17"/>
      <c r="AF1400" s="17">
        <v>2.38297423847398E-2</v>
      </c>
      <c r="AG1400" s="17">
        <v>2.1821341028160399E-2</v>
      </c>
    </row>
    <row r="1401" spans="2:33" x14ac:dyDescent="0.5">
      <c r="B1401" t="s">
        <v>287</v>
      </c>
      <c r="C1401" s="17">
        <v>1.04281723065598E-2</v>
      </c>
      <c r="D1401" s="17">
        <v>1.1475575796953401E-2</v>
      </c>
      <c r="E1401" s="17">
        <v>9.4849770080061395E-3</v>
      </c>
      <c r="F1401" s="17"/>
      <c r="G1401" s="17">
        <v>0</v>
      </c>
      <c r="H1401" s="17">
        <v>0</v>
      </c>
      <c r="I1401" s="17">
        <v>2.1179636953998101E-2</v>
      </c>
      <c r="J1401" s="17">
        <v>1.36922707219307E-2</v>
      </c>
      <c r="K1401" s="17">
        <v>4.3800502562751503E-3</v>
      </c>
      <c r="L1401" s="17">
        <v>1.34391141199631E-2</v>
      </c>
      <c r="M1401" s="17"/>
      <c r="N1401" s="17">
        <v>0</v>
      </c>
      <c r="O1401" s="17">
        <v>0</v>
      </c>
      <c r="P1401" s="17">
        <v>0</v>
      </c>
      <c r="Q1401" s="17">
        <v>0</v>
      </c>
      <c r="R1401" s="17">
        <v>0</v>
      </c>
      <c r="S1401" s="17">
        <v>0</v>
      </c>
      <c r="T1401" s="17">
        <v>0</v>
      </c>
      <c r="U1401" s="17">
        <v>5.4441211308528803E-3</v>
      </c>
      <c r="V1401" s="17">
        <v>1.4481783970545E-2</v>
      </c>
      <c r="W1401" s="17">
        <v>2.1524903815881399E-2</v>
      </c>
      <c r="X1401" s="17">
        <v>4.2353138566494801E-2</v>
      </c>
      <c r="Y1401" s="17">
        <v>1.1167604162477E-2</v>
      </c>
      <c r="Z1401" s="17">
        <v>1.12138358202991E-2</v>
      </c>
      <c r="AA1401" s="17">
        <v>0</v>
      </c>
      <c r="AB1401" s="17">
        <v>1.6005044737396501E-2</v>
      </c>
      <c r="AC1401" s="17">
        <v>0</v>
      </c>
      <c r="AD1401" s="17">
        <v>2.4240452207504402E-2</v>
      </c>
      <c r="AE1401" s="17"/>
      <c r="AF1401" s="17">
        <v>1.2491740143019099E-2</v>
      </c>
      <c r="AG1401" s="17">
        <v>9.06832529736094E-3</v>
      </c>
    </row>
    <row r="1402" spans="2:33" x14ac:dyDescent="0.5">
      <c r="B1402" t="s">
        <v>231</v>
      </c>
      <c r="C1402" s="17">
        <v>8.6627721692120699E-2</v>
      </c>
      <c r="D1402" s="17">
        <v>5.7034439443951999E-2</v>
      </c>
      <c r="E1402" s="17">
        <v>0.11475326095366201</v>
      </c>
      <c r="F1402" s="17"/>
      <c r="G1402" s="17">
        <v>3.4629149772446001E-2</v>
      </c>
      <c r="H1402" s="17">
        <v>4.7881343575454399E-2</v>
      </c>
      <c r="I1402" s="17">
        <v>5.7017868584166E-2</v>
      </c>
      <c r="J1402" s="17">
        <v>0.107416265418292</v>
      </c>
      <c r="K1402" s="17">
        <v>9.5071665294496094E-2</v>
      </c>
      <c r="L1402" s="17">
        <v>0.12701978835400499</v>
      </c>
      <c r="M1402" s="17"/>
      <c r="N1402" s="17">
        <v>0.12989441019433101</v>
      </c>
      <c r="O1402" s="17">
        <v>6.5844857669363793E-2</v>
      </c>
      <c r="P1402" s="17">
        <v>0.26567197759267802</v>
      </c>
      <c r="Q1402" s="17">
        <v>9.9377337482521394E-2</v>
      </c>
      <c r="R1402" s="17">
        <v>0</v>
      </c>
      <c r="S1402" s="17">
        <v>0</v>
      </c>
      <c r="T1402" s="17">
        <v>0.24934626448153499</v>
      </c>
      <c r="U1402" s="17">
        <v>3.0713372831592999E-2</v>
      </c>
      <c r="V1402" s="17">
        <v>0.112672756859426</v>
      </c>
      <c r="W1402" s="17">
        <v>0.127596577468087</v>
      </c>
      <c r="X1402" s="17">
        <v>4.0173046518048802E-2</v>
      </c>
      <c r="Y1402" s="17">
        <v>0.10688600186038399</v>
      </c>
      <c r="Z1402" s="17">
        <v>8.7252389868709396E-2</v>
      </c>
      <c r="AA1402" s="17">
        <v>0.10838825341547501</v>
      </c>
      <c r="AB1402" s="17">
        <v>4.0099411590298902E-2</v>
      </c>
      <c r="AC1402" s="17">
        <v>0.18430402255327</v>
      </c>
      <c r="AD1402" s="17">
        <v>8.4983290830508401E-2</v>
      </c>
      <c r="AE1402" s="17"/>
      <c r="AF1402" s="17">
        <v>4.56771039267077E-2</v>
      </c>
      <c r="AG1402" s="17">
        <v>0.113613301768175</v>
      </c>
    </row>
    <row r="1403" spans="2:33" x14ac:dyDescent="0.5">
      <c r="B1403" t="s">
        <v>288</v>
      </c>
      <c r="C1403" s="17">
        <v>0.67060553654230004</v>
      </c>
      <c r="D1403" s="17">
        <v>0.66791823143820594</v>
      </c>
      <c r="E1403" s="17">
        <v>0.67572619315604698</v>
      </c>
      <c r="F1403" s="17"/>
      <c r="G1403" s="17">
        <v>0.62927155709791005</v>
      </c>
      <c r="H1403" s="17">
        <v>0.750052768481834</v>
      </c>
      <c r="I1403" s="17">
        <v>0.62590068704818302</v>
      </c>
      <c r="J1403" s="17">
        <v>0.68305461274099399</v>
      </c>
      <c r="K1403" s="17">
        <v>0.67878348051820203</v>
      </c>
      <c r="L1403" s="17">
        <v>0.65929465082427097</v>
      </c>
      <c r="M1403" s="17"/>
      <c r="N1403" s="17">
        <v>0.66636853362147497</v>
      </c>
      <c r="O1403" s="17">
        <v>0.72872211886349603</v>
      </c>
      <c r="P1403" s="17">
        <v>0.55673968888754199</v>
      </c>
      <c r="Q1403" s="17">
        <v>0.58768226215805597</v>
      </c>
      <c r="R1403" s="17">
        <v>0.65302972025118899</v>
      </c>
      <c r="S1403" s="17">
        <v>0.626772546145547</v>
      </c>
      <c r="T1403" s="17">
        <v>0.65680565743533803</v>
      </c>
      <c r="U1403" s="17">
        <v>0.70838101865304104</v>
      </c>
      <c r="V1403" s="17">
        <v>0.74164021154545601</v>
      </c>
      <c r="W1403" s="17">
        <v>0.69368998548231697</v>
      </c>
      <c r="X1403" s="17">
        <v>0.766459033339288</v>
      </c>
      <c r="Y1403" s="17">
        <v>0.63971057493204997</v>
      </c>
      <c r="Z1403" s="17">
        <v>0.71594904682461702</v>
      </c>
      <c r="AA1403" s="17">
        <v>0.53186094004150197</v>
      </c>
      <c r="AB1403" s="17">
        <v>0.68775919915700601</v>
      </c>
      <c r="AC1403" s="17">
        <v>0.544530808600731</v>
      </c>
      <c r="AD1403" s="17">
        <v>0.61500096309968399</v>
      </c>
      <c r="AE1403" s="17"/>
      <c r="AF1403" s="17">
        <v>0.72001354675319995</v>
      </c>
      <c r="AG1403" s="17">
        <v>0.63804671597498597</v>
      </c>
    </row>
    <row r="1404" spans="2:33" x14ac:dyDescent="0.5">
      <c r="B1404" t="s">
        <v>289</v>
      </c>
      <c r="C1404" s="17">
        <v>3.3047289444583003E-2</v>
      </c>
      <c r="D1404" s="17">
        <v>4.1755384853689403E-2</v>
      </c>
      <c r="E1404" s="17">
        <v>2.3419176701894001E-2</v>
      </c>
      <c r="F1404" s="17"/>
      <c r="G1404" s="17">
        <v>6.7328118194939598E-2</v>
      </c>
      <c r="H1404" s="17">
        <v>1.96541981193912E-2</v>
      </c>
      <c r="I1404" s="17">
        <v>5.73182029943307E-2</v>
      </c>
      <c r="J1404" s="17">
        <v>3.0792173987732901E-2</v>
      </c>
      <c r="K1404" s="17">
        <v>1.6538793947898599E-2</v>
      </c>
      <c r="L1404" s="17">
        <v>2.2810483928318099E-2</v>
      </c>
      <c r="M1404" s="17"/>
      <c r="N1404" s="17">
        <v>1.9455431007938E-2</v>
      </c>
      <c r="O1404" s="17">
        <v>8.5700386791858901E-2</v>
      </c>
      <c r="P1404" s="17">
        <v>0</v>
      </c>
      <c r="Q1404" s="17">
        <v>5.5616678566684202E-2</v>
      </c>
      <c r="R1404" s="17">
        <v>0</v>
      </c>
      <c r="S1404" s="17">
        <v>0</v>
      </c>
      <c r="T1404" s="17">
        <v>0</v>
      </c>
      <c r="U1404" s="17">
        <v>2.6953902099294699E-2</v>
      </c>
      <c r="V1404" s="17">
        <v>3.07626762262545E-2</v>
      </c>
      <c r="W1404" s="17">
        <v>2.1524903815881399E-2</v>
      </c>
      <c r="X1404" s="17">
        <v>4.2353138566494801E-2</v>
      </c>
      <c r="Y1404" s="17">
        <v>4.3042721487969997E-2</v>
      </c>
      <c r="Z1404" s="17">
        <v>4.3005375402438803E-2</v>
      </c>
      <c r="AA1404" s="17">
        <v>0</v>
      </c>
      <c r="AB1404" s="17">
        <v>3.5303294785001403E-2</v>
      </c>
      <c r="AC1404" s="17">
        <v>0</v>
      </c>
      <c r="AD1404" s="17">
        <v>4.7704800418984401E-2</v>
      </c>
      <c r="AE1404" s="17"/>
      <c r="AF1404" s="17">
        <v>3.6321482527758901E-2</v>
      </c>
      <c r="AG1404" s="17">
        <v>3.0889666325521301E-2</v>
      </c>
    </row>
    <row r="1405" spans="2:33" x14ac:dyDescent="0.5">
      <c r="B1405" t="s">
        <v>100</v>
      </c>
      <c r="C1405" s="17">
        <v>0.63755824709771702</v>
      </c>
      <c r="D1405" s="17">
        <v>0.62616284658451604</v>
      </c>
      <c r="E1405" s="17">
        <v>0.65230701645415301</v>
      </c>
      <c r="F1405" s="17"/>
      <c r="G1405" s="17">
        <v>0.56194343890297005</v>
      </c>
      <c r="H1405" s="17">
        <v>0.73039857036244304</v>
      </c>
      <c r="I1405" s="17">
        <v>0.56858248405385303</v>
      </c>
      <c r="J1405" s="17">
        <v>0.65226243875326095</v>
      </c>
      <c r="K1405" s="17">
        <v>0.662244686570304</v>
      </c>
      <c r="L1405" s="17">
        <v>0.636484166895953</v>
      </c>
      <c r="M1405" s="17"/>
      <c r="N1405" s="17">
        <v>0.64691310261353696</v>
      </c>
      <c r="O1405" s="17">
        <v>0.64302173207163804</v>
      </c>
      <c r="P1405" s="17">
        <v>0.55673968888754199</v>
      </c>
      <c r="Q1405" s="17">
        <v>0.53206558359137202</v>
      </c>
      <c r="R1405" s="17">
        <v>0.65302972025118899</v>
      </c>
      <c r="S1405" s="17">
        <v>0.626772546145547</v>
      </c>
      <c r="T1405" s="17">
        <v>0.65680565743533803</v>
      </c>
      <c r="U1405" s="17">
        <v>0.68142711655374599</v>
      </c>
      <c r="V1405" s="17">
        <v>0.71087753531920095</v>
      </c>
      <c r="W1405" s="17">
        <v>0.67216508166643596</v>
      </c>
      <c r="X1405" s="17">
        <v>0.72410589477279297</v>
      </c>
      <c r="Y1405" s="17">
        <v>0.59666785344408002</v>
      </c>
      <c r="Z1405" s="17">
        <v>0.67294367142217804</v>
      </c>
      <c r="AA1405" s="17">
        <v>0.53186094004150197</v>
      </c>
      <c r="AB1405" s="17">
        <v>0.65245590437200496</v>
      </c>
      <c r="AC1405" s="17">
        <v>0.544530808600731</v>
      </c>
      <c r="AD1405" s="17">
        <v>0.56729616268070004</v>
      </c>
      <c r="AE1405" s="17"/>
      <c r="AF1405" s="17">
        <v>0.68369206422544104</v>
      </c>
      <c r="AG1405" s="17">
        <v>0.60715704964946404</v>
      </c>
    </row>
    <row r="1406" spans="2:33" x14ac:dyDescent="0.5">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c r="AB1406" s="17"/>
      <c r="AC1406" s="17"/>
      <c r="AD1406" s="17"/>
      <c r="AE1406" s="17"/>
      <c r="AF1406" s="17"/>
      <c r="AG1406" s="17"/>
    </row>
    <row r="1407" spans="2:33" x14ac:dyDescent="0.5">
      <c r="B1407" s="6" t="s">
        <v>531</v>
      </c>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row>
    <row r="1408" spans="2:33" x14ac:dyDescent="0.5">
      <c r="B1408" s="24" t="s">
        <v>58</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row>
    <row r="1409" spans="2:33" x14ac:dyDescent="0.5">
      <c r="B1409" t="s">
        <v>283</v>
      </c>
      <c r="C1409" s="17">
        <v>0.21726241678752201</v>
      </c>
      <c r="D1409" s="17">
        <v>0.22159460875633999</v>
      </c>
      <c r="E1409" s="17">
        <v>0.21403560868243901</v>
      </c>
      <c r="F1409" s="17"/>
      <c r="G1409" s="17">
        <v>0.20578987722477299</v>
      </c>
      <c r="H1409" s="17">
        <v>0.262601677990424</v>
      </c>
      <c r="I1409" s="17">
        <v>0.24042362455060201</v>
      </c>
      <c r="J1409" s="17">
        <v>0.19007473684560799</v>
      </c>
      <c r="K1409" s="17">
        <v>0.19501404898387301</v>
      </c>
      <c r="L1409" s="17">
        <v>0.21585363039253899</v>
      </c>
      <c r="M1409" s="17"/>
      <c r="N1409" s="17">
        <v>0.16734938058095</v>
      </c>
      <c r="O1409" s="17">
        <v>0.14150680461029999</v>
      </c>
      <c r="P1409" s="17">
        <v>0.29160938507925899</v>
      </c>
      <c r="Q1409" s="17">
        <v>0.10059559652783299</v>
      </c>
      <c r="R1409" s="17">
        <v>0.180895791600752</v>
      </c>
      <c r="S1409" s="17">
        <v>0.47649998283342498</v>
      </c>
      <c r="T1409" s="17">
        <v>0.21822909936667201</v>
      </c>
      <c r="U1409" s="17">
        <v>0.26251377694429001</v>
      </c>
      <c r="V1409" s="17">
        <v>0.15685696689235301</v>
      </c>
      <c r="W1409" s="17">
        <v>0.239013137880009</v>
      </c>
      <c r="X1409" s="17">
        <v>0.232367878541241</v>
      </c>
      <c r="Y1409" s="17">
        <v>0.209196312965578</v>
      </c>
      <c r="Z1409" s="17">
        <v>0.228690225938884</v>
      </c>
      <c r="AA1409" s="17">
        <v>0.18308206137093799</v>
      </c>
      <c r="AB1409" s="17">
        <v>0.23390170907872501</v>
      </c>
      <c r="AC1409" s="17">
        <v>0.35074330851775898</v>
      </c>
      <c r="AD1409" s="17">
        <v>0.13481264105038501</v>
      </c>
      <c r="AE1409" s="17"/>
      <c r="AF1409" s="17">
        <v>0.24225528492713599</v>
      </c>
      <c r="AG1409" s="17">
        <v>0.20079265195087301</v>
      </c>
    </row>
    <row r="1410" spans="2:33" x14ac:dyDescent="0.5">
      <c r="B1410" t="s">
        <v>284</v>
      </c>
      <c r="C1410" s="17">
        <v>0.34762834898514</v>
      </c>
      <c r="D1410" s="17">
        <v>0.35683967750739298</v>
      </c>
      <c r="E1410" s="17">
        <v>0.340324585740437</v>
      </c>
      <c r="F1410" s="17"/>
      <c r="G1410" s="17">
        <v>0.43305433602205601</v>
      </c>
      <c r="H1410" s="17">
        <v>0.37017558124821898</v>
      </c>
      <c r="I1410" s="17">
        <v>0.33523290142153001</v>
      </c>
      <c r="J1410" s="17">
        <v>0.342390378135216</v>
      </c>
      <c r="K1410" s="17">
        <v>0.32105189736176998</v>
      </c>
      <c r="L1410" s="17">
        <v>0.33558440495290198</v>
      </c>
      <c r="M1410" s="17"/>
      <c r="N1410" s="17">
        <v>0.32501517420694798</v>
      </c>
      <c r="O1410" s="17">
        <v>0.381440098691461</v>
      </c>
      <c r="P1410" s="17">
        <v>0.26513030380828401</v>
      </c>
      <c r="Q1410" s="17">
        <v>0.32501686330283702</v>
      </c>
      <c r="R1410" s="17">
        <v>0.302532240207738</v>
      </c>
      <c r="S1410" s="17">
        <v>0.52350001716657502</v>
      </c>
      <c r="T1410" s="17">
        <v>0.37737825049771501</v>
      </c>
      <c r="U1410" s="17">
        <v>0.32901284219884003</v>
      </c>
      <c r="V1410" s="17">
        <v>0.346805863616368</v>
      </c>
      <c r="W1410" s="17">
        <v>0.26955542488845002</v>
      </c>
      <c r="X1410" s="17">
        <v>0.496383214322067</v>
      </c>
      <c r="Y1410" s="17">
        <v>0.38444948552178398</v>
      </c>
      <c r="Z1410" s="17">
        <v>0.37739601913502602</v>
      </c>
      <c r="AA1410" s="17">
        <v>0.29598428783942299</v>
      </c>
      <c r="AB1410" s="17">
        <v>0.34530722139433601</v>
      </c>
      <c r="AC1410" s="17">
        <v>0.19071273652848</v>
      </c>
      <c r="AD1410" s="17">
        <v>0.38487778661573202</v>
      </c>
      <c r="AE1410" s="17"/>
      <c r="AF1410" s="17">
        <v>0.38158307887982301</v>
      </c>
      <c r="AG1410" s="17">
        <v>0.32525290918633698</v>
      </c>
    </row>
    <row r="1411" spans="2:33" x14ac:dyDescent="0.5">
      <c r="B1411" t="s">
        <v>285</v>
      </c>
      <c r="C1411" s="17">
        <v>0.278133147957421</v>
      </c>
      <c r="D1411" s="17">
        <v>0.30095641311986998</v>
      </c>
      <c r="E1411" s="17">
        <v>0.25548358868302801</v>
      </c>
      <c r="F1411" s="17"/>
      <c r="G1411" s="17">
        <v>0.27273699918880701</v>
      </c>
      <c r="H1411" s="17">
        <v>0.28611790891761202</v>
      </c>
      <c r="I1411" s="17">
        <v>0.25451031336554403</v>
      </c>
      <c r="J1411" s="17">
        <v>0.26557065134510899</v>
      </c>
      <c r="K1411" s="17">
        <v>0.29900116703327301</v>
      </c>
      <c r="L1411" s="17">
        <v>0.28940600769872499</v>
      </c>
      <c r="M1411" s="17"/>
      <c r="N1411" s="17">
        <v>0.30384482252481898</v>
      </c>
      <c r="O1411" s="17">
        <v>0.33473992801122898</v>
      </c>
      <c r="P1411" s="17">
        <v>0.17758833351978001</v>
      </c>
      <c r="Q1411" s="17">
        <v>0.41021866797237999</v>
      </c>
      <c r="R1411" s="17">
        <v>0.44320663406065203</v>
      </c>
      <c r="S1411" s="17">
        <v>0</v>
      </c>
      <c r="T1411" s="17">
        <v>0.176672468886409</v>
      </c>
      <c r="U1411" s="17">
        <v>0.32527359225528302</v>
      </c>
      <c r="V1411" s="17">
        <v>0.22915584120517599</v>
      </c>
      <c r="W1411" s="17">
        <v>0.30878268778405799</v>
      </c>
      <c r="X1411" s="17">
        <v>0.18872272205214899</v>
      </c>
      <c r="Y1411" s="17">
        <v>0.26835805533945001</v>
      </c>
      <c r="Z1411" s="17">
        <v>0.194843406005064</v>
      </c>
      <c r="AA1411" s="17">
        <v>0.33990296693108801</v>
      </c>
      <c r="AB1411" s="17">
        <v>0.28992061925330498</v>
      </c>
      <c r="AC1411" s="17">
        <v>0.214505809258559</v>
      </c>
      <c r="AD1411" s="17">
        <v>0.28373068465428197</v>
      </c>
      <c r="AE1411" s="17"/>
      <c r="AF1411" s="17">
        <v>0.272346186305928</v>
      </c>
      <c r="AG1411" s="17">
        <v>0.28194663174753198</v>
      </c>
    </row>
    <row r="1412" spans="2:33" x14ac:dyDescent="0.5">
      <c r="B1412" t="s">
        <v>286</v>
      </c>
      <c r="C1412" s="17">
        <v>4.9848190754778698E-2</v>
      </c>
      <c r="D1412" s="17">
        <v>3.7877223453162898E-2</v>
      </c>
      <c r="E1412" s="17">
        <v>5.97041522298506E-2</v>
      </c>
      <c r="F1412" s="17"/>
      <c r="G1412" s="17">
        <v>5.3789637791917498E-2</v>
      </c>
      <c r="H1412" s="17">
        <v>3.4335601200630401E-2</v>
      </c>
      <c r="I1412" s="17">
        <v>6.6234256474825906E-2</v>
      </c>
      <c r="J1412" s="17">
        <v>4.9944292264727602E-2</v>
      </c>
      <c r="K1412" s="17">
        <v>4.3807234919043703E-2</v>
      </c>
      <c r="L1412" s="17">
        <v>4.8769212717705498E-2</v>
      </c>
      <c r="M1412" s="17"/>
      <c r="N1412" s="17">
        <v>4.6710903012455202E-2</v>
      </c>
      <c r="O1412" s="17">
        <v>3.98841501928031E-2</v>
      </c>
      <c r="P1412" s="17">
        <v>0</v>
      </c>
      <c r="Q1412" s="17">
        <v>3.6429100186039599E-2</v>
      </c>
      <c r="R1412" s="17">
        <v>7.3365334130857704E-2</v>
      </c>
      <c r="S1412" s="17">
        <v>0</v>
      </c>
      <c r="T1412" s="17">
        <v>3.6161232385567399E-2</v>
      </c>
      <c r="U1412" s="17">
        <v>4.1265193136307401E-2</v>
      </c>
      <c r="V1412" s="17">
        <v>6.0904018950894499E-2</v>
      </c>
      <c r="W1412" s="17">
        <v>3.35272681635145E-2</v>
      </c>
      <c r="X1412" s="17">
        <v>4.2353138566494801E-2</v>
      </c>
      <c r="Y1412" s="17">
        <v>3.57974844956453E-2</v>
      </c>
      <c r="Z1412" s="17">
        <v>6.2776927743116204E-2</v>
      </c>
      <c r="AA1412" s="17">
        <v>7.2642430443076098E-2</v>
      </c>
      <c r="AB1412" s="17">
        <v>6.4020514205225601E-2</v>
      </c>
      <c r="AC1412" s="17">
        <v>5.9734123141932299E-2</v>
      </c>
      <c r="AD1412" s="17">
        <v>7.194328641844E-2</v>
      </c>
      <c r="AE1412" s="17"/>
      <c r="AF1412" s="17">
        <v>4.2646023234098399E-2</v>
      </c>
      <c r="AG1412" s="17">
        <v>5.45942649034971E-2</v>
      </c>
    </row>
    <row r="1413" spans="2:33" x14ac:dyDescent="0.5">
      <c r="B1413" t="s">
        <v>287</v>
      </c>
      <c r="C1413" s="17">
        <v>1.42326127176897E-2</v>
      </c>
      <c r="D1413" s="17">
        <v>1.72146427457027E-2</v>
      </c>
      <c r="E1413" s="17">
        <v>1.1487408797702501E-2</v>
      </c>
      <c r="F1413" s="17"/>
      <c r="G1413" s="17">
        <v>7.3935571384299301E-3</v>
      </c>
      <c r="H1413" s="17">
        <v>4.7440701177000498E-3</v>
      </c>
      <c r="I1413" s="17">
        <v>2.2891478279066201E-2</v>
      </c>
      <c r="J1413" s="17">
        <v>1.8762928864332399E-2</v>
      </c>
      <c r="K1413" s="17">
        <v>1.91570768822894E-2</v>
      </c>
      <c r="L1413" s="17">
        <v>8.4612694669652898E-3</v>
      </c>
      <c r="M1413" s="17"/>
      <c r="N1413" s="17">
        <v>4.8330472448799101E-2</v>
      </c>
      <c r="O1413" s="17">
        <v>0</v>
      </c>
      <c r="P1413" s="17">
        <v>0</v>
      </c>
      <c r="Q1413" s="17">
        <v>1.38191906171079E-2</v>
      </c>
      <c r="R1413" s="17">
        <v>0</v>
      </c>
      <c r="S1413" s="17">
        <v>0</v>
      </c>
      <c r="T1413" s="17">
        <v>0</v>
      </c>
      <c r="U1413" s="17">
        <v>5.4441211308528803E-3</v>
      </c>
      <c r="V1413" s="17">
        <v>1.4481783970545E-2</v>
      </c>
      <c r="W1413" s="17">
        <v>2.1524903815881399E-2</v>
      </c>
      <c r="X1413" s="17">
        <v>0</v>
      </c>
      <c r="Y1413" s="17">
        <v>1.29230725408423E-2</v>
      </c>
      <c r="Z1413" s="17">
        <v>1.6887754871490801E-2</v>
      </c>
      <c r="AA1413" s="17">
        <v>0</v>
      </c>
      <c r="AB1413" s="17">
        <v>1.8515319504661999E-2</v>
      </c>
      <c r="AC1413" s="17">
        <v>0</v>
      </c>
      <c r="AD1413" s="17">
        <v>2.4240452207504402E-2</v>
      </c>
      <c r="AE1413" s="17"/>
      <c r="AF1413" s="17">
        <v>9.3539606287748895E-3</v>
      </c>
      <c r="AG1413" s="17">
        <v>1.7447539959149199E-2</v>
      </c>
    </row>
    <row r="1414" spans="2:33" x14ac:dyDescent="0.5">
      <c r="B1414" t="s">
        <v>231</v>
      </c>
      <c r="C1414" s="17">
        <v>9.2895282797448894E-2</v>
      </c>
      <c r="D1414" s="17">
        <v>6.5517434417531606E-2</v>
      </c>
      <c r="E1414" s="17">
        <v>0.11896465586654199</v>
      </c>
      <c r="F1414" s="17"/>
      <c r="G1414" s="17">
        <v>2.7235592634015999E-2</v>
      </c>
      <c r="H1414" s="17">
        <v>4.2025160525414197E-2</v>
      </c>
      <c r="I1414" s="17">
        <v>8.0707425908430899E-2</v>
      </c>
      <c r="J1414" s="17">
        <v>0.13325701254500599</v>
      </c>
      <c r="K1414" s="17">
        <v>0.121968574819752</v>
      </c>
      <c r="L1414" s="17">
        <v>0.101925474771163</v>
      </c>
      <c r="M1414" s="17"/>
      <c r="N1414" s="17">
        <v>0.108749247226028</v>
      </c>
      <c r="O1414" s="17">
        <v>0.10242901849420701</v>
      </c>
      <c r="P1414" s="17">
        <v>0.26567197759267802</v>
      </c>
      <c r="Q1414" s="17">
        <v>0.113920581393802</v>
      </c>
      <c r="R1414" s="17">
        <v>0</v>
      </c>
      <c r="S1414" s="17">
        <v>0</v>
      </c>
      <c r="T1414" s="17">
        <v>0.191558948863636</v>
      </c>
      <c r="U1414" s="17">
        <v>3.6490474334427203E-2</v>
      </c>
      <c r="V1414" s="17">
        <v>0.19179552536466399</v>
      </c>
      <c r="W1414" s="17">
        <v>0.127596577468087</v>
      </c>
      <c r="X1414" s="17">
        <v>4.0173046518048802E-2</v>
      </c>
      <c r="Y1414" s="17">
        <v>8.9275589136700598E-2</v>
      </c>
      <c r="Z1414" s="17">
        <v>0.11940566630641899</v>
      </c>
      <c r="AA1414" s="17">
        <v>0.10838825341547501</v>
      </c>
      <c r="AB1414" s="17">
        <v>4.83346165637457E-2</v>
      </c>
      <c r="AC1414" s="17">
        <v>0.18430402255327</v>
      </c>
      <c r="AD1414" s="17">
        <v>0.100395149053656</v>
      </c>
      <c r="AE1414" s="17"/>
      <c r="AF1414" s="17">
        <v>5.1815466024240003E-2</v>
      </c>
      <c r="AG1414" s="17">
        <v>0.119966002252611</v>
      </c>
    </row>
    <row r="1415" spans="2:33" x14ac:dyDescent="0.5">
      <c r="B1415" t="s">
        <v>288</v>
      </c>
      <c r="C1415" s="17">
        <v>0.56489076577266195</v>
      </c>
      <c r="D1415" s="17">
        <v>0.57843428626373306</v>
      </c>
      <c r="E1415" s="17">
        <v>0.55436019442287598</v>
      </c>
      <c r="F1415" s="17"/>
      <c r="G1415" s="17">
        <v>0.63884421324682905</v>
      </c>
      <c r="H1415" s="17">
        <v>0.63277725923864303</v>
      </c>
      <c r="I1415" s="17">
        <v>0.57565652597213302</v>
      </c>
      <c r="J1415" s="17">
        <v>0.53246511498082505</v>
      </c>
      <c r="K1415" s="17">
        <v>0.51606594634564296</v>
      </c>
      <c r="L1415" s="17">
        <v>0.551438035345441</v>
      </c>
      <c r="M1415" s="17"/>
      <c r="N1415" s="17">
        <v>0.49236455478789898</v>
      </c>
      <c r="O1415" s="17">
        <v>0.52294690330176097</v>
      </c>
      <c r="P1415" s="17">
        <v>0.55673968888754199</v>
      </c>
      <c r="Q1415" s="17">
        <v>0.42561245983066998</v>
      </c>
      <c r="R1415" s="17">
        <v>0.48342803180848998</v>
      </c>
      <c r="S1415" s="17">
        <v>1</v>
      </c>
      <c r="T1415" s="17">
        <v>0.59560734986438701</v>
      </c>
      <c r="U1415" s="17">
        <v>0.59152661914312998</v>
      </c>
      <c r="V1415" s="17">
        <v>0.50366283050872096</v>
      </c>
      <c r="W1415" s="17">
        <v>0.50856856276845896</v>
      </c>
      <c r="X1415" s="17">
        <v>0.72875109286330697</v>
      </c>
      <c r="Y1415" s="17">
        <v>0.59364579848736099</v>
      </c>
      <c r="Z1415" s="17">
        <v>0.60608624507390996</v>
      </c>
      <c r="AA1415" s="17">
        <v>0.47906634921036101</v>
      </c>
      <c r="AB1415" s="17">
        <v>0.57920893047306099</v>
      </c>
      <c r="AC1415" s="17">
        <v>0.54145604504623901</v>
      </c>
      <c r="AD1415" s="17">
        <v>0.51969042766611695</v>
      </c>
      <c r="AE1415" s="17"/>
      <c r="AF1415" s="17">
        <v>0.62383836380695901</v>
      </c>
      <c r="AG1415" s="17">
        <v>0.52604556113721102</v>
      </c>
    </row>
    <row r="1416" spans="2:33" x14ac:dyDescent="0.5">
      <c r="B1416" t="s">
        <v>289</v>
      </c>
      <c r="C1416" s="17">
        <v>6.4080803472468403E-2</v>
      </c>
      <c r="D1416" s="17">
        <v>5.5091866198865601E-2</v>
      </c>
      <c r="E1416" s="17">
        <v>7.1191561027553099E-2</v>
      </c>
      <c r="F1416" s="17"/>
      <c r="G1416" s="17">
        <v>6.11831949303474E-2</v>
      </c>
      <c r="H1416" s="17">
        <v>3.90796713183304E-2</v>
      </c>
      <c r="I1416" s="17">
        <v>8.91257347538921E-2</v>
      </c>
      <c r="J1416" s="17">
        <v>6.8707221129059998E-2</v>
      </c>
      <c r="K1416" s="17">
        <v>6.2964311801333106E-2</v>
      </c>
      <c r="L1416" s="17">
        <v>5.7230482184670799E-2</v>
      </c>
      <c r="M1416" s="17"/>
      <c r="N1416" s="17">
        <v>9.5041375461254296E-2</v>
      </c>
      <c r="O1416" s="17">
        <v>3.98841501928031E-2</v>
      </c>
      <c r="P1416" s="17">
        <v>0</v>
      </c>
      <c r="Q1416" s="17">
        <v>5.0248290803147501E-2</v>
      </c>
      <c r="R1416" s="17">
        <v>7.3365334130857704E-2</v>
      </c>
      <c r="S1416" s="17">
        <v>0</v>
      </c>
      <c r="T1416" s="17">
        <v>3.6161232385567399E-2</v>
      </c>
      <c r="U1416" s="17">
        <v>4.6709314267160303E-2</v>
      </c>
      <c r="V1416" s="17">
        <v>7.5385802921439496E-2</v>
      </c>
      <c r="W1416" s="17">
        <v>5.5052171979395902E-2</v>
      </c>
      <c r="X1416" s="17">
        <v>4.2353138566494801E-2</v>
      </c>
      <c r="Y1416" s="17">
        <v>4.8720557036487602E-2</v>
      </c>
      <c r="Z1416" s="17">
        <v>7.9664682614607005E-2</v>
      </c>
      <c r="AA1416" s="17">
        <v>7.2642430443076098E-2</v>
      </c>
      <c r="AB1416" s="17">
        <v>8.2535833709887596E-2</v>
      </c>
      <c r="AC1416" s="17">
        <v>5.9734123141932299E-2</v>
      </c>
      <c r="AD1416" s="17">
        <v>9.6183738625944398E-2</v>
      </c>
      <c r="AE1416" s="17"/>
      <c r="AF1416" s="17">
        <v>5.19999838628733E-2</v>
      </c>
      <c r="AG1416" s="17">
        <v>7.2041804862646303E-2</v>
      </c>
    </row>
    <row r="1417" spans="2:33" x14ac:dyDescent="0.5">
      <c r="B1417" t="s">
        <v>100</v>
      </c>
      <c r="C1417" s="17">
        <v>0.50080996230019303</v>
      </c>
      <c r="D1417" s="17">
        <v>0.52334242006486698</v>
      </c>
      <c r="E1417" s="17">
        <v>0.48316863339532301</v>
      </c>
      <c r="F1417" s="17"/>
      <c r="G1417" s="17">
        <v>0.57766101831648198</v>
      </c>
      <c r="H1417" s="17">
        <v>0.59369758792031302</v>
      </c>
      <c r="I1417" s="17">
        <v>0.486530791218241</v>
      </c>
      <c r="J1417" s="17">
        <v>0.46375789385176502</v>
      </c>
      <c r="K1417" s="17">
        <v>0.45310163454431002</v>
      </c>
      <c r="L1417" s="17">
        <v>0.49420755316076997</v>
      </c>
      <c r="M1417" s="17"/>
      <c r="N1417" s="17">
        <v>0.39732317932664402</v>
      </c>
      <c r="O1417" s="17">
        <v>0.48306275310895802</v>
      </c>
      <c r="P1417" s="17">
        <v>0.55673968888754199</v>
      </c>
      <c r="Q1417" s="17">
        <v>0.37536416902752201</v>
      </c>
      <c r="R1417" s="17">
        <v>0.41006269767763298</v>
      </c>
      <c r="S1417" s="17">
        <v>1</v>
      </c>
      <c r="T1417" s="17">
        <v>0.55944611747882</v>
      </c>
      <c r="U1417" s="17">
        <v>0.54481730487597002</v>
      </c>
      <c r="V1417" s="17">
        <v>0.42827702758728098</v>
      </c>
      <c r="W1417" s="17">
        <v>0.45351639078906297</v>
      </c>
      <c r="X1417" s="17">
        <v>0.68639795429681205</v>
      </c>
      <c r="Y1417" s="17">
        <v>0.54492524145087395</v>
      </c>
      <c r="Z1417" s="17">
        <v>0.52642156245930305</v>
      </c>
      <c r="AA1417" s="17">
        <v>0.40642391876728501</v>
      </c>
      <c r="AB1417" s="17">
        <v>0.496673096763174</v>
      </c>
      <c r="AC1417" s="17">
        <v>0.48172192190430702</v>
      </c>
      <c r="AD1417" s="17">
        <v>0.42350668904017302</v>
      </c>
      <c r="AE1417" s="17"/>
      <c r="AF1417" s="17">
        <v>0.57183837994408604</v>
      </c>
      <c r="AG1417" s="17">
        <v>0.45400375627456402</v>
      </c>
    </row>
    <row r="1418" spans="2:33" x14ac:dyDescent="0.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row>
    <row r="1419" spans="2:33" x14ac:dyDescent="0.5">
      <c r="B1419" s="6" t="s">
        <v>539</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row>
    <row r="1420" spans="2:33" x14ac:dyDescent="0.5">
      <c r="B1420" s="24" t="s">
        <v>58</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row>
    <row r="1421" spans="2:33" x14ac:dyDescent="0.5">
      <c r="B1421" t="s">
        <v>532</v>
      </c>
      <c r="C1421" s="17">
        <v>0.20206074840065799</v>
      </c>
      <c r="D1421" s="17">
        <v>0.23008878618350201</v>
      </c>
      <c r="E1421" s="17">
        <v>0.17652310057832299</v>
      </c>
      <c r="F1421" s="17"/>
      <c r="G1421" s="17">
        <v>0.18704411686956099</v>
      </c>
      <c r="H1421" s="17">
        <v>0.25468838234836699</v>
      </c>
      <c r="I1421" s="17">
        <v>0.25167897158577002</v>
      </c>
      <c r="J1421" s="17">
        <v>0.20881621964979</v>
      </c>
      <c r="K1421" s="17">
        <v>0.20538269316858601</v>
      </c>
      <c r="L1421" s="17">
        <v>0.13286983081753001</v>
      </c>
      <c r="M1421" s="17"/>
      <c r="N1421" s="17">
        <v>0.22026757394860499</v>
      </c>
      <c r="O1421" s="17">
        <v>0.38005860709630301</v>
      </c>
      <c r="P1421" s="17">
        <v>0.25104307467859799</v>
      </c>
      <c r="Q1421" s="17">
        <v>0.14479733833731501</v>
      </c>
      <c r="R1421" s="17">
        <v>0</v>
      </c>
      <c r="S1421" s="17">
        <v>0.14079258026344399</v>
      </c>
      <c r="T1421" s="17">
        <v>0.24412029689386899</v>
      </c>
      <c r="U1421" s="17">
        <v>0.21911532159066499</v>
      </c>
      <c r="V1421" s="17">
        <v>0.15899298924001701</v>
      </c>
      <c r="W1421" s="17">
        <v>0.19692878708876699</v>
      </c>
      <c r="X1421" s="17">
        <v>0.19400521509041799</v>
      </c>
      <c r="Y1421" s="17">
        <v>0.184437164296019</v>
      </c>
      <c r="Z1421" s="17">
        <v>0.20868583785991501</v>
      </c>
      <c r="AA1421" s="17">
        <v>0</v>
      </c>
      <c r="AB1421" s="17">
        <v>0.22916994582959199</v>
      </c>
      <c r="AC1421" s="17">
        <v>0.22581772575495501</v>
      </c>
      <c r="AD1421" s="17">
        <v>0.20892007083161901</v>
      </c>
      <c r="AE1421" s="17"/>
      <c r="AF1421" s="17">
        <v>0.236001145182482</v>
      </c>
      <c r="AG1421" s="17">
        <v>0.17969475381625999</v>
      </c>
    </row>
    <row r="1422" spans="2:33" x14ac:dyDescent="0.5">
      <c r="B1422" t="s">
        <v>533</v>
      </c>
      <c r="C1422" s="17">
        <v>0.30912249427642602</v>
      </c>
      <c r="D1422" s="17">
        <v>0.335657027095636</v>
      </c>
      <c r="E1422" s="17">
        <v>0.28540197168682901</v>
      </c>
      <c r="F1422" s="17"/>
      <c r="G1422" s="17">
        <v>0.43111435202707199</v>
      </c>
      <c r="H1422" s="17">
        <v>0.41577546230273899</v>
      </c>
      <c r="I1422" s="17">
        <v>0.34368696389916098</v>
      </c>
      <c r="J1422" s="17">
        <v>0.26410813524334398</v>
      </c>
      <c r="K1422" s="17">
        <v>0.279995980466894</v>
      </c>
      <c r="L1422" s="17">
        <v>0.23521470862914401</v>
      </c>
      <c r="M1422" s="17"/>
      <c r="N1422" s="17">
        <v>0.25811802563741298</v>
      </c>
      <c r="O1422" s="17">
        <v>0.19382622069257699</v>
      </c>
      <c r="P1422" s="17">
        <v>0.32180195582070398</v>
      </c>
      <c r="Q1422" s="17">
        <v>0.17550602002007701</v>
      </c>
      <c r="R1422" s="17">
        <v>0.24739482842306201</v>
      </c>
      <c r="S1422" s="17">
        <v>0.123409277393771</v>
      </c>
      <c r="T1422" s="17">
        <v>0.25319184111565601</v>
      </c>
      <c r="U1422" s="17">
        <v>0.37465061543891098</v>
      </c>
      <c r="V1422" s="17">
        <v>0.31085234526376798</v>
      </c>
      <c r="W1422" s="17">
        <v>0.32254467686112498</v>
      </c>
      <c r="X1422" s="17">
        <v>0.61480695681536501</v>
      </c>
      <c r="Y1422" s="17">
        <v>0.28832264952047798</v>
      </c>
      <c r="Z1422" s="17">
        <v>0.24977595505581601</v>
      </c>
      <c r="AA1422" s="17">
        <v>0.214541202862361</v>
      </c>
      <c r="AB1422" s="17">
        <v>0.36061219684833201</v>
      </c>
      <c r="AC1422" s="17">
        <v>0.46970435439590802</v>
      </c>
      <c r="AD1422" s="17">
        <v>0.232375074528303</v>
      </c>
      <c r="AE1422" s="17"/>
      <c r="AF1422" s="17">
        <v>0.384782105250567</v>
      </c>
      <c r="AG1422" s="17">
        <v>0.25926443103152202</v>
      </c>
    </row>
    <row r="1423" spans="2:33" x14ac:dyDescent="0.5">
      <c r="B1423" t="s">
        <v>534</v>
      </c>
      <c r="C1423" s="17">
        <v>0.28326335299216099</v>
      </c>
      <c r="D1423" s="17">
        <v>0.270266835316194</v>
      </c>
      <c r="E1423" s="17">
        <v>0.29269218871528502</v>
      </c>
      <c r="F1423" s="17"/>
      <c r="G1423" s="17">
        <v>0.27299262448689599</v>
      </c>
      <c r="H1423" s="17">
        <v>0.241525698119502</v>
      </c>
      <c r="I1423" s="17">
        <v>0.19828528940308199</v>
      </c>
      <c r="J1423" s="17">
        <v>0.32968347196464198</v>
      </c>
      <c r="K1423" s="17">
        <v>0.32150748349386599</v>
      </c>
      <c r="L1423" s="17">
        <v>0.31073335952965497</v>
      </c>
      <c r="M1423" s="17"/>
      <c r="N1423" s="17">
        <v>0.29439955980468102</v>
      </c>
      <c r="O1423" s="17">
        <v>0.198186279775658</v>
      </c>
      <c r="P1423" s="17">
        <v>0.31876613268696902</v>
      </c>
      <c r="Q1423" s="17">
        <v>0.35545089364875998</v>
      </c>
      <c r="R1423" s="17">
        <v>0.67923983744608096</v>
      </c>
      <c r="S1423" s="17">
        <v>0.40009073977280402</v>
      </c>
      <c r="T1423" s="17">
        <v>0.30783513593032202</v>
      </c>
      <c r="U1423" s="17">
        <v>0.25688777345474101</v>
      </c>
      <c r="V1423" s="17">
        <v>0.22319325726140199</v>
      </c>
      <c r="W1423" s="17">
        <v>0.22872850662826599</v>
      </c>
      <c r="X1423" s="17">
        <v>0.15101478157616899</v>
      </c>
      <c r="Y1423" s="17">
        <v>0.30915946676964601</v>
      </c>
      <c r="Z1423" s="17">
        <v>0.323051881273063</v>
      </c>
      <c r="AA1423" s="17">
        <v>0.35352056498747497</v>
      </c>
      <c r="AB1423" s="17">
        <v>0.25656242684185798</v>
      </c>
      <c r="AC1423" s="17">
        <v>0.17990802043779999</v>
      </c>
      <c r="AD1423" s="17">
        <v>0.297766945000281</v>
      </c>
      <c r="AE1423" s="17"/>
      <c r="AF1423" s="17">
        <v>0.24867278291051301</v>
      </c>
      <c r="AG1423" s="17">
        <v>0.306057797856509</v>
      </c>
    </row>
    <row r="1424" spans="2:33" x14ac:dyDescent="0.5">
      <c r="B1424" t="s">
        <v>535</v>
      </c>
      <c r="C1424" s="17">
        <v>4.3705716879874797E-2</v>
      </c>
      <c r="D1424" s="17">
        <v>4.0590066800738997E-2</v>
      </c>
      <c r="E1424" s="17">
        <v>4.6800780547124901E-2</v>
      </c>
      <c r="F1424" s="17"/>
      <c r="G1424" s="17">
        <v>7.1724622935793098E-2</v>
      </c>
      <c r="H1424" s="17">
        <v>2.0038451576671799E-2</v>
      </c>
      <c r="I1424" s="17">
        <v>5.4143281609365899E-2</v>
      </c>
      <c r="J1424" s="17">
        <v>4.1997634036128599E-2</v>
      </c>
      <c r="K1424" s="17">
        <v>1.7735480246555801E-2</v>
      </c>
      <c r="L1424" s="17">
        <v>5.79731937924804E-2</v>
      </c>
      <c r="M1424" s="17"/>
      <c r="N1424" s="17">
        <v>1.9364347541040602E-2</v>
      </c>
      <c r="O1424" s="17">
        <v>0.10362086001420601</v>
      </c>
      <c r="P1424" s="17">
        <v>0</v>
      </c>
      <c r="Q1424" s="17">
        <v>7.1984822337987295E-2</v>
      </c>
      <c r="R1424" s="17">
        <v>7.3365334130857704E-2</v>
      </c>
      <c r="S1424" s="17">
        <v>0</v>
      </c>
      <c r="T1424" s="17">
        <v>3.6161232385567399E-2</v>
      </c>
      <c r="U1424" s="17">
        <v>8.3960207466420897E-2</v>
      </c>
      <c r="V1424" s="17">
        <v>1.22873402194674E-2</v>
      </c>
      <c r="W1424" s="17">
        <v>3.35272681635145E-2</v>
      </c>
      <c r="X1424" s="17">
        <v>0</v>
      </c>
      <c r="Y1424" s="17">
        <v>3.4872959535621799E-2</v>
      </c>
      <c r="Z1424" s="17">
        <v>3.8806846398579301E-2</v>
      </c>
      <c r="AA1424" s="17">
        <v>0.10838825341547501</v>
      </c>
      <c r="AB1424" s="17">
        <v>3.2507818113713297E-2</v>
      </c>
      <c r="AC1424" s="17">
        <v>0</v>
      </c>
      <c r="AD1424" s="17">
        <v>5.2004799801397598E-2</v>
      </c>
      <c r="AE1424" s="17"/>
      <c r="AF1424" s="17">
        <v>3.7362855954960299E-2</v>
      </c>
      <c r="AG1424" s="17">
        <v>4.78855263855845E-2</v>
      </c>
    </row>
    <row r="1425" spans="2:33" x14ac:dyDescent="0.5">
      <c r="B1425" t="s">
        <v>536</v>
      </c>
      <c r="C1425" s="17">
        <v>3.7087447990526698E-2</v>
      </c>
      <c r="D1425" s="17">
        <v>2.9243208872161201E-2</v>
      </c>
      <c r="E1425" s="17">
        <v>4.4597338643371003E-2</v>
      </c>
      <c r="F1425" s="17"/>
      <c r="G1425" s="17">
        <v>2.5552585544861301E-2</v>
      </c>
      <c r="H1425" s="17">
        <v>1.55490781383583E-2</v>
      </c>
      <c r="I1425" s="17">
        <v>4.40447578550337E-2</v>
      </c>
      <c r="J1425" s="17">
        <v>4.1773266609033702E-2</v>
      </c>
      <c r="K1425" s="17">
        <v>5.2005318471178501E-2</v>
      </c>
      <c r="L1425" s="17">
        <v>3.4105017170002E-2</v>
      </c>
      <c r="M1425" s="17"/>
      <c r="N1425" s="17">
        <v>6.7720977760356696E-2</v>
      </c>
      <c r="O1425" s="17">
        <v>5.8463174751892097E-2</v>
      </c>
      <c r="P1425" s="17">
        <v>0</v>
      </c>
      <c r="Q1425" s="17">
        <v>7.2740304701222697E-2</v>
      </c>
      <c r="R1425" s="17">
        <v>0</v>
      </c>
      <c r="S1425" s="17">
        <v>0</v>
      </c>
      <c r="T1425" s="17">
        <v>0</v>
      </c>
      <c r="U1425" s="17">
        <v>1.0790279366277199E-2</v>
      </c>
      <c r="V1425" s="17">
        <v>0.111603295254273</v>
      </c>
      <c r="W1425" s="17">
        <v>3.7096064369059802E-2</v>
      </c>
      <c r="X1425" s="17">
        <v>0</v>
      </c>
      <c r="Y1425" s="17">
        <v>5.27518678871709E-2</v>
      </c>
      <c r="Z1425" s="17">
        <v>2.3893450295331398E-2</v>
      </c>
      <c r="AA1425" s="17">
        <v>0</v>
      </c>
      <c r="AB1425" s="17">
        <v>3.71545548941161E-2</v>
      </c>
      <c r="AC1425" s="17">
        <v>0</v>
      </c>
      <c r="AD1425" s="17">
        <v>4.1293717845625397E-2</v>
      </c>
      <c r="AE1425" s="17"/>
      <c r="AF1425" s="17">
        <v>1.54772325485792E-2</v>
      </c>
      <c r="AG1425" s="17">
        <v>5.1328117145022598E-2</v>
      </c>
    </row>
    <row r="1426" spans="2:33" x14ac:dyDescent="0.5">
      <c r="B1426" t="s">
        <v>88</v>
      </c>
      <c r="C1426" s="17">
        <v>0.124760239460354</v>
      </c>
      <c r="D1426" s="17">
        <v>9.4154075731768094E-2</v>
      </c>
      <c r="E1426" s="17">
        <v>0.153984619829067</v>
      </c>
      <c r="F1426" s="17"/>
      <c r="G1426" s="17">
        <v>1.1571698135816599E-2</v>
      </c>
      <c r="H1426" s="17">
        <v>5.2422927514361499E-2</v>
      </c>
      <c r="I1426" s="17">
        <v>0.108160735647588</v>
      </c>
      <c r="J1426" s="17">
        <v>0.113621272497062</v>
      </c>
      <c r="K1426" s="17">
        <v>0.12337304415292</v>
      </c>
      <c r="L1426" s="17">
        <v>0.229103890061189</v>
      </c>
      <c r="M1426" s="17"/>
      <c r="N1426" s="17">
        <v>0.14012951530790399</v>
      </c>
      <c r="O1426" s="17">
        <v>6.5844857669363793E-2</v>
      </c>
      <c r="P1426" s="17">
        <v>0.108388836813728</v>
      </c>
      <c r="Q1426" s="17">
        <v>0.179520620954639</v>
      </c>
      <c r="R1426" s="17">
        <v>0</v>
      </c>
      <c r="S1426" s="17">
        <v>0.33570740256998</v>
      </c>
      <c r="T1426" s="17">
        <v>0.15869149367458599</v>
      </c>
      <c r="U1426" s="17">
        <v>5.4595802682983897E-2</v>
      </c>
      <c r="V1426" s="17">
        <v>0.183070772761072</v>
      </c>
      <c r="W1426" s="17">
        <v>0.18117469688926699</v>
      </c>
      <c r="X1426" s="17">
        <v>4.0173046518048802E-2</v>
      </c>
      <c r="Y1426" s="17">
        <v>0.130455891991064</v>
      </c>
      <c r="Z1426" s="17">
        <v>0.155786029117295</v>
      </c>
      <c r="AA1426" s="17">
        <v>0.32354997873468899</v>
      </c>
      <c r="AB1426" s="17">
        <v>8.3993057472388499E-2</v>
      </c>
      <c r="AC1426" s="17">
        <v>0.124569899411337</v>
      </c>
      <c r="AD1426" s="17">
        <v>0.167639391992774</v>
      </c>
      <c r="AE1426" s="17"/>
      <c r="AF1426" s="17">
        <v>7.77038781528991E-2</v>
      </c>
      <c r="AG1426" s="17">
        <v>0.155769373765102</v>
      </c>
    </row>
    <row r="1427" spans="2:33" x14ac:dyDescent="0.5">
      <c r="B1427" t="s">
        <v>537</v>
      </c>
      <c r="C1427" s="17">
        <v>0.51118324267708404</v>
      </c>
      <c r="D1427" s="17">
        <v>0.56574581327913798</v>
      </c>
      <c r="E1427" s="17">
        <v>0.461925072265152</v>
      </c>
      <c r="F1427" s="17"/>
      <c r="G1427" s="17">
        <v>0.61815846889663295</v>
      </c>
      <c r="H1427" s="17">
        <v>0.67046384465110598</v>
      </c>
      <c r="I1427" s="17">
        <v>0.595365935484931</v>
      </c>
      <c r="J1427" s="17">
        <v>0.472924354893133</v>
      </c>
      <c r="K1427" s="17">
        <v>0.48537867363547998</v>
      </c>
      <c r="L1427" s="17">
        <v>0.36808453944667402</v>
      </c>
      <c r="M1427" s="17"/>
      <c r="N1427" s="17">
        <v>0.47838559958601801</v>
      </c>
      <c r="O1427" s="17">
        <v>0.57388482778888095</v>
      </c>
      <c r="P1427" s="17">
        <v>0.57284503049930202</v>
      </c>
      <c r="Q1427" s="17">
        <v>0.32030335835739199</v>
      </c>
      <c r="R1427" s="17">
        <v>0.24739482842306201</v>
      </c>
      <c r="S1427" s="17">
        <v>0.26420185765721599</v>
      </c>
      <c r="T1427" s="17">
        <v>0.49731213800952501</v>
      </c>
      <c r="U1427" s="17">
        <v>0.59376593702957703</v>
      </c>
      <c r="V1427" s="17">
        <v>0.46984533450378502</v>
      </c>
      <c r="W1427" s="17">
        <v>0.51947346394989202</v>
      </c>
      <c r="X1427" s="17">
        <v>0.80881217190578303</v>
      </c>
      <c r="Y1427" s="17">
        <v>0.47275981381649701</v>
      </c>
      <c r="Z1427" s="17">
        <v>0.45846179291573103</v>
      </c>
      <c r="AA1427" s="17">
        <v>0.214541202862361</v>
      </c>
      <c r="AB1427" s="17">
        <v>0.58978214267792395</v>
      </c>
      <c r="AC1427" s="17">
        <v>0.69552208015086203</v>
      </c>
      <c r="AD1427" s="17">
        <v>0.44129514535992198</v>
      </c>
      <c r="AE1427" s="17"/>
      <c r="AF1427" s="17">
        <v>0.62078325043304905</v>
      </c>
      <c r="AG1427" s="17">
        <v>0.43895918484778201</v>
      </c>
    </row>
    <row r="1428" spans="2:33" x14ac:dyDescent="0.5">
      <c r="B1428" t="s">
        <v>538</v>
      </c>
      <c r="C1428" s="17">
        <v>8.0793164870401404E-2</v>
      </c>
      <c r="D1428" s="17">
        <v>6.9833275672900194E-2</v>
      </c>
      <c r="E1428" s="17">
        <v>9.1398119190495897E-2</v>
      </c>
      <c r="F1428" s="17"/>
      <c r="G1428" s="17">
        <v>9.7277208480654395E-2</v>
      </c>
      <c r="H1428" s="17">
        <v>3.5587529715030097E-2</v>
      </c>
      <c r="I1428" s="17">
        <v>9.8188039464399607E-2</v>
      </c>
      <c r="J1428" s="17">
        <v>8.3770900645162197E-2</v>
      </c>
      <c r="K1428" s="17">
        <v>6.9740798717734406E-2</v>
      </c>
      <c r="L1428" s="17">
        <v>9.2078210962482407E-2</v>
      </c>
      <c r="M1428" s="17"/>
      <c r="N1428" s="17">
        <v>8.7085325301397301E-2</v>
      </c>
      <c r="O1428" s="17">
        <v>0.16208403476609801</v>
      </c>
      <c r="P1428" s="17">
        <v>0</v>
      </c>
      <c r="Q1428" s="17">
        <v>0.14472512703921001</v>
      </c>
      <c r="R1428" s="17">
        <v>7.3365334130857704E-2</v>
      </c>
      <c r="S1428" s="17">
        <v>0</v>
      </c>
      <c r="T1428" s="17">
        <v>3.6161232385567399E-2</v>
      </c>
      <c r="U1428" s="17">
        <v>9.47504868326981E-2</v>
      </c>
      <c r="V1428" s="17">
        <v>0.123890635473741</v>
      </c>
      <c r="W1428" s="17">
        <v>7.0623332532574301E-2</v>
      </c>
      <c r="X1428" s="17">
        <v>0</v>
      </c>
      <c r="Y1428" s="17">
        <v>8.7624827422792803E-2</v>
      </c>
      <c r="Z1428" s="17">
        <v>6.2700296693910695E-2</v>
      </c>
      <c r="AA1428" s="17">
        <v>0.10838825341547501</v>
      </c>
      <c r="AB1428" s="17">
        <v>6.9662373007829501E-2</v>
      </c>
      <c r="AC1428" s="17">
        <v>0</v>
      </c>
      <c r="AD1428" s="17">
        <v>9.3298517647022905E-2</v>
      </c>
      <c r="AE1428" s="17"/>
      <c r="AF1428" s="17">
        <v>5.2840088503539398E-2</v>
      </c>
      <c r="AG1428" s="17">
        <v>9.9213643530607007E-2</v>
      </c>
    </row>
    <row r="1429" spans="2:33" x14ac:dyDescent="0.5">
      <c r="B1429" t="s">
        <v>100</v>
      </c>
      <c r="C1429" s="17">
        <v>8.0793164870401404E-2</v>
      </c>
      <c r="D1429" s="17">
        <v>6.9833275672900194E-2</v>
      </c>
      <c r="E1429" s="17">
        <v>9.1398119190495897E-2</v>
      </c>
      <c r="F1429" s="17"/>
      <c r="G1429" s="17">
        <v>9.7277208480654395E-2</v>
      </c>
      <c r="H1429" s="17">
        <v>3.5587529715030097E-2</v>
      </c>
      <c r="I1429" s="17">
        <v>9.8188039464399607E-2</v>
      </c>
      <c r="J1429" s="17">
        <v>8.3770900645162197E-2</v>
      </c>
      <c r="K1429" s="17">
        <v>6.9740798717734406E-2</v>
      </c>
      <c r="L1429" s="17">
        <v>9.2078210962482407E-2</v>
      </c>
      <c r="M1429" s="17"/>
      <c r="N1429" s="17">
        <v>8.7085325301397301E-2</v>
      </c>
      <c r="O1429" s="17">
        <v>0.16208403476609801</v>
      </c>
      <c r="P1429" s="17">
        <v>0</v>
      </c>
      <c r="Q1429" s="17">
        <v>0.14472512703921001</v>
      </c>
      <c r="R1429" s="17">
        <v>7.3365334130857704E-2</v>
      </c>
      <c r="S1429" s="17">
        <v>0</v>
      </c>
      <c r="T1429" s="17">
        <v>3.6161232385567399E-2</v>
      </c>
      <c r="U1429" s="17">
        <v>9.47504868326981E-2</v>
      </c>
      <c r="V1429" s="17">
        <v>0.123890635473741</v>
      </c>
      <c r="W1429" s="17">
        <v>7.0623332532574301E-2</v>
      </c>
      <c r="X1429" s="17">
        <v>0</v>
      </c>
      <c r="Y1429" s="17">
        <v>8.7624827422792803E-2</v>
      </c>
      <c r="Z1429" s="17">
        <v>6.2700296693910695E-2</v>
      </c>
      <c r="AA1429" s="17">
        <v>0.10838825341547501</v>
      </c>
      <c r="AB1429" s="17">
        <v>6.9662373007829501E-2</v>
      </c>
      <c r="AC1429" s="17">
        <v>0</v>
      </c>
      <c r="AD1429" s="17">
        <v>9.3298517647022905E-2</v>
      </c>
      <c r="AE1429" s="17"/>
      <c r="AF1429" s="17">
        <v>5.2840088503539398E-2</v>
      </c>
      <c r="AG1429" s="17">
        <v>9.9213643530607007E-2</v>
      </c>
    </row>
    <row r="1430" spans="2:33" x14ac:dyDescent="0.5">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c r="AB1430" s="17"/>
      <c r="AC1430" s="17"/>
      <c r="AD1430" s="17"/>
      <c r="AE1430" s="17"/>
      <c r="AF1430" s="17"/>
      <c r="AG1430" s="17"/>
    </row>
    <row r="1431" spans="2:33" x14ac:dyDescent="0.5">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c r="AC1431" s="17"/>
      <c r="AD1431" s="17"/>
      <c r="AE1431" s="17"/>
      <c r="AF1431" s="17"/>
      <c r="AG1431" s="17"/>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G20"/>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50</v>
      </c>
      <c r="C9" s="17">
        <v>0.46273913672561601</v>
      </c>
      <c r="D9" s="17">
        <v>0.50333082611645596</v>
      </c>
      <c r="E9" s="17">
        <v>0.42641293547717601</v>
      </c>
      <c r="F9" s="17"/>
      <c r="G9" s="17">
        <v>0.52347027933087598</v>
      </c>
      <c r="H9" s="17">
        <v>0.521497113261291</v>
      </c>
      <c r="I9" s="17">
        <v>0.43530708010332397</v>
      </c>
      <c r="J9" s="17">
        <v>0.40650102550078598</v>
      </c>
      <c r="K9" s="17">
        <v>0.48643907336918302</v>
      </c>
      <c r="L9" s="17">
        <v>0.45783095637932802</v>
      </c>
      <c r="M9" s="17"/>
      <c r="N9" s="17">
        <v>0.46036539099843499</v>
      </c>
      <c r="O9" s="17">
        <v>0.42406774209182202</v>
      </c>
      <c r="P9" s="17">
        <v>0.58315543342498299</v>
      </c>
      <c r="Q9" s="17">
        <v>0.46165714826029802</v>
      </c>
      <c r="R9" s="17">
        <v>0.58128712875710398</v>
      </c>
      <c r="S9" s="17">
        <v>0.66429259743002</v>
      </c>
      <c r="T9" s="17">
        <v>0.50610652150569302</v>
      </c>
      <c r="U9" s="17">
        <v>0.46140715817358302</v>
      </c>
      <c r="V9" s="17">
        <v>0.56240996310874602</v>
      </c>
      <c r="W9" s="17">
        <v>0.55113455213753304</v>
      </c>
      <c r="X9" s="17">
        <v>0.58788938290966797</v>
      </c>
      <c r="Y9" s="17">
        <v>0.37265411181875802</v>
      </c>
      <c r="Z9" s="17">
        <v>0.43217411849215598</v>
      </c>
      <c r="AA9" s="17">
        <v>0.278950894284616</v>
      </c>
      <c r="AB9" s="17">
        <v>0.495622359889903</v>
      </c>
      <c r="AC9" s="17">
        <v>0.50609240368544095</v>
      </c>
      <c r="AD9" s="17">
        <v>0.45456049651335001</v>
      </c>
      <c r="AE9" s="17"/>
      <c r="AF9" s="17">
        <v>0.51165902425660703</v>
      </c>
      <c r="AG9" s="17">
        <v>0.43050197855033401</v>
      </c>
    </row>
    <row r="10" spans="2:33" x14ac:dyDescent="0.5">
      <c r="B10" s="18" t="s">
        <v>51</v>
      </c>
      <c r="C10" s="17">
        <v>0.46152984636205502</v>
      </c>
      <c r="D10" s="17">
        <v>0.41257067885230397</v>
      </c>
      <c r="E10" s="17">
        <v>0.50542037462824696</v>
      </c>
      <c r="F10" s="17"/>
      <c r="G10" s="17">
        <v>0.55787812854979102</v>
      </c>
      <c r="H10" s="17">
        <v>0.52565197618495196</v>
      </c>
      <c r="I10" s="17">
        <v>0.463126472295876</v>
      </c>
      <c r="J10" s="17">
        <v>0.40580138135702598</v>
      </c>
      <c r="K10" s="17">
        <v>0.42379535904459398</v>
      </c>
      <c r="L10" s="17">
        <v>0.46026216133141201</v>
      </c>
      <c r="M10" s="17"/>
      <c r="N10" s="17">
        <v>0.50011036642473194</v>
      </c>
      <c r="O10" s="17">
        <v>0.43939742247166502</v>
      </c>
      <c r="P10" s="17">
        <v>0.46418637955534903</v>
      </c>
      <c r="Q10" s="17">
        <v>0.44619789516457298</v>
      </c>
      <c r="R10" s="17">
        <v>0.460844981377593</v>
      </c>
      <c r="S10" s="17">
        <v>0.373227453854453</v>
      </c>
      <c r="T10" s="17">
        <v>0.49826225857227802</v>
      </c>
      <c r="U10" s="17">
        <v>0.50391165236042401</v>
      </c>
      <c r="V10" s="17">
        <v>0.36578876747581102</v>
      </c>
      <c r="W10" s="17">
        <v>0.41184730166454597</v>
      </c>
      <c r="X10" s="17">
        <v>0.51749016164582595</v>
      </c>
      <c r="Y10" s="17">
        <v>0.41217349627864802</v>
      </c>
      <c r="Z10" s="17">
        <v>0.43784880758387201</v>
      </c>
      <c r="AA10" s="17">
        <v>0.52261111626721302</v>
      </c>
      <c r="AB10" s="17">
        <v>0.49896365989420699</v>
      </c>
      <c r="AC10" s="17">
        <v>0.409913056106264</v>
      </c>
      <c r="AD10" s="17">
        <v>0.51380446567864502</v>
      </c>
      <c r="AE10" s="17"/>
      <c r="AF10" s="17">
        <v>0.49482652442075298</v>
      </c>
      <c r="AG10" s="17">
        <v>0.439588048629799</v>
      </c>
    </row>
    <row r="11" spans="2:33" x14ac:dyDescent="0.5">
      <c r="B11" s="18" t="s">
        <v>52</v>
      </c>
      <c r="C11" s="17">
        <v>0.41933904202062999</v>
      </c>
      <c r="D11" s="17">
        <v>0.43933733928754098</v>
      </c>
      <c r="E11" s="17">
        <v>0.40218332018166902</v>
      </c>
      <c r="F11" s="17"/>
      <c r="G11" s="17">
        <v>0.34629801040406599</v>
      </c>
      <c r="H11" s="17">
        <v>0.494094007662572</v>
      </c>
      <c r="I11" s="17">
        <v>0.37366419259691103</v>
      </c>
      <c r="J11" s="17">
        <v>0.29968418219625598</v>
      </c>
      <c r="K11" s="17">
        <v>0.36568131678236798</v>
      </c>
      <c r="L11" s="17">
        <v>0.57242951968559297</v>
      </c>
      <c r="M11" s="17"/>
      <c r="N11" s="17">
        <v>0.42000409077578699</v>
      </c>
      <c r="O11" s="17">
        <v>0.46282047438075202</v>
      </c>
      <c r="P11" s="17">
        <v>0.44449357446993498</v>
      </c>
      <c r="Q11" s="17">
        <v>0.32093752618553101</v>
      </c>
      <c r="R11" s="17">
        <v>0.180895791600752</v>
      </c>
      <c r="S11" s="17">
        <v>0.69155155355475995</v>
      </c>
      <c r="T11" s="17">
        <v>0.48021895871807402</v>
      </c>
      <c r="U11" s="17">
        <v>0.45259653609952699</v>
      </c>
      <c r="V11" s="17">
        <v>0.48629068766841199</v>
      </c>
      <c r="W11" s="17">
        <v>0.29064638637700002</v>
      </c>
      <c r="X11" s="17">
        <v>0.74764098531968504</v>
      </c>
      <c r="Y11" s="17">
        <v>0.45879619508205299</v>
      </c>
      <c r="Z11" s="17">
        <v>0.27182480152602401</v>
      </c>
      <c r="AA11" s="17">
        <v>0.24766272553902099</v>
      </c>
      <c r="AB11" s="17">
        <v>0.46168167264127602</v>
      </c>
      <c r="AC11" s="17">
        <v>0.63111845739538597</v>
      </c>
      <c r="AD11" s="17">
        <v>0.266391281047755</v>
      </c>
      <c r="AE11" s="17"/>
      <c r="AF11" s="17">
        <v>0.48491785073465699</v>
      </c>
      <c r="AG11" s="17">
        <v>0.37612401156657499</v>
      </c>
    </row>
    <row r="12" spans="2:33" x14ac:dyDescent="0.5">
      <c r="B12" s="18" t="s">
        <v>53</v>
      </c>
      <c r="C12" s="17">
        <v>0.37940753209782202</v>
      </c>
      <c r="D12" s="17">
        <v>0.41116464863073099</v>
      </c>
      <c r="E12" s="17">
        <v>0.34718208796678901</v>
      </c>
      <c r="F12" s="17"/>
      <c r="G12" s="17">
        <v>0.508393286551579</v>
      </c>
      <c r="H12" s="17">
        <v>0.49813129295045799</v>
      </c>
      <c r="I12" s="17">
        <v>0.41365414985828203</v>
      </c>
      <c r="J12" s="17">
        <v>0.38142001061937902</v>
      </c>
      <c r="K12" s="17">
        <v>0.361927252341956</v>
      </c>
      <c r="L12" s="17">
        <v>0.25030651848770702</v>
      </c>
      <c r="M12" s="17"/>
      <c r="N12" s="17">
        <v>0.36214177193991498</v>
      </c>
      <c r="O12" s="17">
        <v>0.45860306675364099</v>
      </c>
      <c r="P12" s="17">
        <v>0.36103446890230001</v>
      </c>
      <c r="Q12" s="17">
        <v>0.40848734781205498</v>
      </c>
      <c r="R12" s="17">
        <v>0.32098061042442499</v>
      </c>
      <c r="S12" s="17">
        <v>0.26420185765721599</v>
      </c>
      <c r="T12" s="17">
        <v>0.45685374453521099</v>
      </c>
      <c r="U12" s="17">
        <v>0.48361752593138502</v>
      </c>
      <c r="V12" s="17">
        <v>0.40896123964335901</v>
      </c>
      <c r="W12" s="17">
        <v>0.26406829041401703</v>
      </c>
      <c r="X12" s="17">
        <v>0.34942534064259101</v>
      </c>
      <c r="Y12" s="17">
        <v>0.33459473487528801</v>
      </c>
      <c r="Z12" s="17">
        <v>0.39895786730231197</v>
      </c>
      <c r="AA12" s="17">
        <v>0.28771623469577601</v>
      </c>
      <c r="AB12" s="17">
        <v>0.35126716233000899</v>
      </c>
      <c r="AC12" s="17">
        <v>0.20548462720351601</v>
      </c>
      <c r="AD12" s="17">
        <v>0.49108384245347098</v>
      </c>
      <c r="AE12" s="17"/>
      <c r="AF12" s="17">
        <v>0.41884907538372401</v>
      </c>
      <c r="AG12" s="17">
        <v>0.35341639978421302</v>
      </c>
    </row>
    <row r="13" spans="2:33" ht="28.7" x14ac:dyDescent="0.5">
      <c r="B13" s="18" t="s">
        <v>54</v>
      </c>
      <c r="C13" s="17">
        <v>0.28643638513117697</v>
      </c>
      <c r="D13" s="17">
        <v>0.33179217321914201</v>
      </c>
      <c r="E13" s="17">
        <v>0.24337498100312699</v>
      </c>
      <c r="F13" s="17"/>
      <c r="G13" s="17">
        <v>0.42961755221983899</v>
      </c>
      <c r="H13" s="17">
        <v>0.38175512069682199</v>
      </c>
      <c r="I13" s="17">
        <v>0.28835578076847002</v>
      </c>
      <c r="J13" s="17">
        <v>0.28746540696920903</v>
      </c>
      <c r="K13" s="17">
        <v>0.28571839549015199</v>
      </c>
      <c r="L13" s="17">
        <v>0.17900476243106</v>
      </c>
      <c r="M13" s="17"/>
      <c r="N13" s="17">
        <v>0.23362881573431399</v>
      </c>
      <c r="O13" s="17">
        <v>0.27444622599235602</v>
      </c>
      <c r="P13" s="17">
        <v>0.18725424866839499</v>
      </c>
      <c r="Q13" s="17">
        <v>0.280837933983833</v>
      </c>
      <c r="R13" s="17">
        <v>0.302532240207738</v>
      </c>
      <c r="S13" s="17">
        <v>0</v>
      </c>
      <c r="T13" s="17">
        <v>0.31685955293719298</v>
      </c>
      <c r="U13" s="17">
        <v>0.36799067274491398</v>
      </c>
      <c r="V13" s="17">
        <v>0.275919746225741</v>
      </c>
      <c r="W13" s="17">
        <v>0.32746656097725801</v>
      </c>
      <c r="X13" s="17">
        <v>0</v>
      </c>
      <c r="Y13" s="17">
        <v>0.25065399161396701</v>
      </c>
      <c r="Z13" s="17">
        <v>0.37884381803808398</v>
      </c>
      <c r="AA13" s="17">
        <v>0.190040630205596</v>
      </c>
      <c r="AB13" s="17">
        <v>0.25774653683473298</v>
      </c>
      <c r="AC13" s="17">
        <v>0.25352162322490501</v>
      </c>
      <c r="AD13" s="17">
        <v>0.37639987797136099</v>
      </c>
      <c r="AE13" s="17"/>
      <c r="AF13" s="17">
        <v>0.28333881526893001</v>
      </c>
      <c r="AG13" s="17">
        <v>0.28847761733035199</v>
      </c>
    </row>
    <row r="14" spans="2:33" ht="28.7" x14ac:dyDescent="0.5">
      <c r="B14" s="18" t="s">
        <v>55</v>
      </c>
      <c r="C14" s="17">
        <v>7.4075027416825603E-2</v>
      </c>
      <c r="D14" s="17">
        <v>7.9005526604051204E-2</v>
      </c>
      <c r="E14" s="17">
        <v>6.9731837781071795E-2</v>
      </c>
      <c r="F14" s="17"/>
      <c r="G14" s="17">
        <v>8.8195881682767804E-2</v>
      </c>
      <c r="H14" s="17">
        <v>0.134208531901196</v>
      </c>
      <c r="I14" s="17">
        <v>7.2063285926172393E-2</v>
      </c>
      <c r="J14" s="17">
        <v>5.9239615839201801E-2</v>
      </c>
      <c r="K14" s="17">
        <v>7.4970780370208906E-2</v>
      </c>
      <c r="L14" s="17">
        <v>4.82067688408193E-2</v>
      </c>
      <c r="M14" s="17"/>
      <c r="N14" s="17">
        <v>0.110169858791744</v>
      </c>
      <c r="O14" s="17">
        <v>7.3166078595797296E-2</v>
      </c>
      <c r="P14" s="17">
        <v>0.21815464392044001</v>
      </c>
      <c r="Q14" s="17">
        <v>0</v>
      </c>
      <c r="R14" s="17">
        <v>0</v>
      </c>
      <c r="S14" s="17">
        <v>0</v>
      </c>
      <c r="T14" s="17">
        <v>0</v>
      </c>
      <c r="U14" s="17">
        <v>6.1858414484772202E-2</v>
      </c>
      <c r="V14" s="17">
        <v>2.3046270907095202E-2</v>
      </c>
      <c r="W14" s="17">
        <v>7.3362103058394398E-2</v>
      </c>
      <c r="X14" s="17">
        <v>8.6149901561814707E-2</v>
      </c>
      <c r="Y14" s="17">
        <v>9.4753073630276699E-2</v>
      </c>
      <c r="Z14" s="17">
        <v>4.2303025930999598E-2</v>
      </c>
      <c r="AA14" s="17">
        <v>0</v>
      </c>
      <c r="AB14" s="17">
        <v>0.108312725820208</v>
      </c>
      <c r="AC14" s="17">
        <v>0.12048170605201</v>
      </c>
      <c r="AD14" s="17">
        <v>9.0331441180440605E-2</v>
      </c>
      <c r="AE14" s="17"/>
      <c r="AF14" s="17">
        <v>0.108408172246287</v>
      </c>
      <c r="AG14" s="17">
        <v>5.1450220280442702E-2</v>
      </c>
    </row>
    <row r="15" spans="2:33" x14ac:dyDescent="0.5">
      <c r="B15" s="18" t="s">
        <v>56</v>
      </c>
      <c r="C15" s="19">
        <v>0.109604379557824</v>
      </c>
      <c r="D15" s="19">
        <v>0.103523687034725</v>
      </c>
      <c r="E15" s="19">
        <v>0.11573902447539899</v>
      </c>
      <c r="F15" s="19"/>
      <c r="G15" s="19">
        <v>3.7732308587388699E-2</v>
      </c>
      <c r="H15" s="19">
        <v>2.6034614267598899E-2</v>
      </c>
      <c r="I15" s="19">
        <v>0.164667131041911</v>
      </c>
      <c r="J15" s="19">
        <v>0.182757078909005</v>
      </c>
      <c r="K15" s="19">
        <v>0.10086518732208501</v>
      </c>
      <c r="L15" s="19">
        <v>8.7655185733122198E-2</v>
      </c>
      <c r="M15" s="19"/>
      <c r="N15" s="19">
        <v>0.13806272794477101</v>
      </c>
      <c r="O15" s="19">
        <v>0.10242901849420701</v>
      </c>
      <c r="P15" s="19">
        <v>0.15728314077895</v>
      </c>
      <c r="Q15" s="19">
        <v>0.15146374343108801</v>
      </c>
      <c r="R15" s="19">
        <v>0.20526271828836501</v>
      </c>
      <c r="S15" s="19">
        <v>0</v>
      </c>
      <c r="T15" s="19">
        <v>2.2230238679981099E-2</v>
      </c>
      <c r="U15" s="19">
        <v>6.1305262724691299E-2</v>
      </c>
      <c r="V15" s="19">
        <v>0.14560316786330901</v>
      </c>
      <c r="W15" s="19">
        <v>6.3853550058035904E-2</v>
      </c>
      <c r="X15" s="19">
        <v>6.7044972062799801E-2</v>
      </c>
      <c r="Y15" s="19">
        <v>0.128738126337855</v>
      </c>
      <c r="Z15" s="19">
        <v>0.144691358909493</v>
      </c>
      <c r="AA15" s="19">
        <v>0.14889002974926899</v>
      </c>
      <c r="AB15" s="19">
        <v>8.7078513619998299E-2</v>
      </c>
      <c r="AC15" s="19">
        <v>0.116393482729372</v>
      </c>
      <c r="AD15" s="19">
        <v>0.150394770112176</v>
      </c>
      <c r="AE15" s="19"/>
      <c r="AF15" s="19">
        <v>4.8302432353481597E-2</v>
      </c>
      <c r="AG15" s="19">
        <v>0.150001049873701</v>
      </c>
    </row>
    <row r="16" spans="2:33" x14ac:dyDescent="0.5">
      <c r="B16" s="16"/>
    </row>
    <row r="17" spans="2:2" x14ac:dyDescent="0.5">
      <c r="B17" t="s">
        <v>59</v>
      </c>
    </row>
    <row r="18" spans="2:2" x14ac:dyDescent="0.5">
      <c r="B18" t="s">
        <v>60</v>
      </c>
    </row>
    <row r="20" spans="2:2" x14ac:dyDescent="0.5">
      <c r="B20"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G1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61</v>
      </c>
      <c r="C9" s="17">
        <v>0.76222609478498504</v>
      </c>
      <c r="D9" s="17">
        <v>0.73056172689119603</v>
      </c>
      <c r="E9" s="17">
        <v>0.79333433650824003</v>
      </c>
      <c r="F9" s="17"/>
      <c r="G9" s="17">
        <v>0.75656925776968098</v>
      </c>
      <c r="H9" s="17">
        <v>0.74572765837456201</v>
      </c>
      <c r="I9" s="17">
        <v>0.661157922316155</v>
      </c>
      <c r="J9" s="17">
        <v>0.72000790493115097</v>
      </c>
      <c r="K9" s="17">
        <v>0.80651740068218802</v>
      </c>
      <c r="L9" s="17">
        <v>0.85383500298855297</v>
      </c>
      <c r="M9" s="17"/>
      <c r="N9" s="17">
        <v>0.77608701211845998</v>
      </c>
      <c r="O9" s="17">
        <v>0.81618051865415397</v>
      </c>
      <c r="P9" s="17">
        <v>1</v>
      </c>
      <c r="Q9" s="17">
        <v>0.73007506830070901</v>
      </c>
      <c r="R9" s="17">
        <v>0.579664386120331</v>
      </c>
      <c r="S9" s="17">
        <v>0.70893485642443299</v>
      </c>
      <c r="T9" s="17">
        <v>0.85840505324594096</v>
      </c>
      <c r="U9" s="17">
        <v>0.767904036138361</v>
      </c>
      <c r="V9" s="17">
        <v>0.76936062076636302</v>
      </c>
      <c r="W9" s="17">
        <v>0.71724327303851099</v>
      </c>
      <c r="X9" s="17">
        <v>0.695884525366125</v>
      </c>
      <c r="Y9" s="17">
        <v>0.73853531555185004</v>
      </c>
      <c r="Z9" s="17">
        <v>0.82312518805192103</v>
      </c>
      <c r="AA9" s="17">
        <v>0.70537671190570606</v>
      </c>
      <c r="AB9" s="17">
        <v>0.75666224691339601</v>
      </c>
      <c r="AC9" s="17">
        <v>0.744525050063365</v>
      </c>
      <c r="AD9" s="17">
        <v>0.74850408157970705</v>
      </c>
      <c r="AE9" s="17"/>
      <c r="AF9" s="17">
        <v>0.74577860567194199</v>
      </c>
      <c r="AG9" s="17">
        <v>0.77306463785783097</v>
      </c>
    </row>
    <row r="10" spans="2:33" ht="28.7" x14ac:dyDescent="0.5">
      <c r="B10" s="18" t="s">
        <v>62</v>
      </c>
      <c r="C10" s="17">
        <v>0.66185323937321705</v>
      </c>
      <c r="D10" s="17">
        <v>0.68821640368225401</v>
      </c>
      <c r="E10" s="17">
        <v>0.63965968730582901</v>
      </c>
      <c r="F10" s="17"/>
      <c r="G10" s="17">
        <v>0.69868785993385796</v>
      </c>
      <c r="H10" s="17">
        <v>0.76210932756414396</v>
      </c>
      <c r="I10" s="17">
        <v>0.64200643540651203</v>
      </c>
      <c r="J10" s="17">
        <v>0.68432911248913098</v>
      </c>
      <c r="K10" s="17">
        <v>0.68730159761246301</v>
      </c>
      <c r="L10" s="17">
        <v>0.57164168299628304</v>
      </c>
      <c r="M10" s="17"/>
      <c r="N10" s="17">
        <v>0.66497309222636403</v>
      </c>
      <c r="O10" s="17">
        <v>0.53527458025780195</v>
      </c>
      <c r="P10" s="17">
        <v>0.68638779547790696</v>
      </c>
      <c r="Q10" s="17">
        <v>0.72363595673622205</v>
      </c>
      <c r="R10" s="17">
        <v>0.62891024047737598</v>
      </c>
      <c r="S10" s="17">
        <v>0.66429259743002</v>
      </c>
      <c r="T10" s="17">
        <v>0.586217038856918</v>
      </c>
      <c r="U10" s="17">
        <v>0.73527785868290796</v>
      </c>
      <c r="V10" s="17">
        <v>0.68191223220305397</v>
      </c>
      <c r="W10" s="17">
        <v>0.59452811826114704</v>
      </c>
      <c r="X10" s="17">
        <v>0.71334897706062905</v>
      </c>
      <c r="Y10" s="17">
        <v>0.64455026612380895</v>
      </c>
      <c r="Z10" s="17">
        <v>0.57979909479659597</v>
      </c>
      <c r="AA10" s="17">
        <v>0.61007276819026002</v>
      </c>
      <c r="AB10" s="17">
        <v>0.70210056649263997</v>
      </c>
      <c r="AC10" s="17">
        <v>0.70474361094818205</v>
      </c>
      <c r="AD10" s="17">
        <v>0.60024972430534096</v>
      </c>
      <c r="AE10" s="17"/>
      <c r="AF10" s="17">
        <v>0.70118357483774296</v>
      </c>
      <c r="AG10" s="17">
        <v>0.63593539063217897</v>
      </c>
    </row>
    <row r="11" spans="2:33" x14ac:dyDescent="0.5">
      <c r="B11" s="18" t="s">
        <v>63</v>
      </c>
      <c r="C11" s="17">
        <v>0.53114884762680303</v>
      </c>
      <c r="D11" s="17">
        <v>0.52788476161179798</v>
      </c>
      <c r="E11" s="17">
        <v>0.53397690829532296</v>
      </c>
      <c r="F11" s="17"/>
      <c r="G11" s="17">
        <v>0.697265725221063</v>
      </c>
      <c r="H11" s="17">
        <v>0.64471885694854403</v>
      </c>
      <c r="I11" s="17">
        <v>0.50557472417883198</v>
      </c>
      <c r="J11" s="17">
        <v>0.57222458585247404</v>
      </c>
      <c r="K11" s="17">
        <v>0.52000386814494404</v>
      </c>
      <c r="L11" s="17">
        <v>0.40051113427187901</v>
      </c>
      <c r="M11" s="17"/>
      <c r="N11" s="17">
        <v>0.51487424942695803</v>
      </c>
      <c r="O11" s="17">
        <v>0.45963965799303802</v>
      </c>
      <c r="P11" s="17">
        <v>0.44154729243957902</v>
      </c>
      <c r="Q11" s="17">
        <v>0.46588652795043201</v>
      </c>
      <c r="R11" s="17">
        <v>0.56837543884748698</v>
      </c>
      <c r="S11" s="17">
        <v>0.49663673124822399</v>
      </c>
      <c r="T11" s="17">
        <v>0.328087053707115</v>
      </c>
      <c r="U11" s="17">
        <v>0.51855471483680404</v>
      </c>
      <c r="V11" s="17">
        <v>0.48339121065574098</v>
      </c>
      <c r="W11" s="17">
        <v>0.53437740773533204</v>
      </c>
      <c r="X11" s="17">
        <v>0.58930453021369</v>
      </c>
      <c r="Y11" s="17">
        <v>0.42779861978162298</v>
      </c>
      <c r="Z11" s="17">
        <v>0.64030505080792299</v>
      </c>
      <c r="AA11" s="17">
        <v>0.49484255674419703</v>
      </c>
      <c r="AB11" s="17">
        <v>0.58291087518775597</v>
      </c>
      <c r="AC11" s="17">
        <v>0.83963776824193503</v>
      </c>
      <c r="AD11" s="17">
        <v>0.57778081898031197</v>
      </c>
      <c r="AE11" s="17"/>
      <c r="AF11" s="17">
        <v>0.54773011225705504</v>
      </c>
      <c r="AG11" s="17">
        <v>0.52022214935316102</v>
      </c>
    </row>
    <row r="12" spans="2:33" ht="43" x14ac:dyDescent="0.5">
      <c r="B12" s="18" t="s">
        <v>64</v>
      </c>
      <c r="C12" s="17">
        <v>0.230022680228021</v>
      </c>
      <c r="D12" s="17">
        <v>0.28922743209070301</v>
      </c>
      <c r="E12" s="17">
        <v>0.17373770555896201</v>
      </c>
      <c r="F12" s="17"/>
      <c r="G12" s="17">
        <v>0.36159125232287098</v>
      </c>
      <c r="H12" s="17">
        <v>0.35027393283496</v>
      </c>
      <c r="I12" s="17">
        <v>0.21791740223377001</v>
      </c>
      <c r="J12" s="17">
        <v>0.20717762892193201</v>
      </c>
      <c r="K12" s="17">
        <v>0.17751260744633601</v>
      </c>
      <c r="L12" s="17">
        <v>0.178233130981403</v>
      </c>
      <c r="M12" s="17"/>
      <c r="N12" s="17">
        <v>0.19050723063796901</v>
      </c>
      <c r="O12" s="17">
        <v>0.20592706274318201</v>
      </c>
      <c r="P12" s="17">
        <v>0.21527255061580899</v>
      </c>
      <c r="Q12" s="17">
        <v>0.26748254416783201</v>
      </c>
      <c r="R12" s="17">
        <v>0</v>
      </c>
      <c r="S12" s="17">
        <v>0.29106514357556701</v>
      </c>
      <c r="T12" s="17">
        <v>0.24824519310281001</v>
      </c>
      <c r="U12" s="17">
        <v>0.27471985485413097</v>
      </c>
      <c r="V12" s="17">
        <v>0.22046508730168601</v>
      </c>
      <c r="W12" s="17">
        <v>0.23847625835474501</v>
      </c>
      <c r="X12" s="17">
        <v>0.10514461371354</v>
      </c>
      <c r="Y12" s="17">
        <v>0.219283313212319</v>
      </c>
      <c r="Z12" s="17">
        <v>0.27814990242740001</v>
      </c>
      <c r="AA12" s="17">
        <v>4.6740709762330697E-2</v>
      </c>
      <c r="AB12" s="17">
        <v>0.24836316609716899</v>
      </c>
      <c r="AC12" s="17">
        <v>0.20343192591442599</v>
      </c>
      <c r="AD12" s="17">
        <v>0.213522742845312</v>
      </c>
      <c r="AE12" s="17"/>
      <c r="AF12" s="17">
        <v>0.303570533789637</v>
      </c>
      <c r="AG12" s="17">
        <v>0.181556219890877</v>
      </c>
    </row>
    <row r="13" spans="2:33" x14ac:dyDescent="0.5">
      <c r="B13" s="18" t="s">
        <v>56</v>
      </c>
      <c r="C13" s="19">
        <v>3.7669511500654299E-2</v>
      </c>
      <c r="D13" s="19">
        <v>5.3484054201146797E-2</v>
      </c>
      <c r="E13" s="19">
        <v>2.2964494703539701E-2</v>
      </c>
      <c r="F13" s="19"/>
      <c r="G13" s="19">
        <v>5.7851779085233302E-3</v>
      </c>
      <c r="H13" s="19">
        <v>9.5569697826890909E-3</v>
      </c>
      <c r="I13" s="19">
        <v>7.7554345136562494E-2</v>
      </c>
      <c r="J13" s="19">
        <v>6.09986434270458E-2</v>
      </c>
      <c r="K13" s="19">
        <v>2.42303037394438E-2</v>
      </c>
      <c r="L13" s="19">
        <v>2.5183387985425999E-2</v>
      </c>
      <c r="M13" s="19"/>
      <c r="N13" s="19">
        <v>2.6821797376890399E-2</v>
      </c>
      <c r="O13" s="19">
        <v>6.5844857669363793E-2</v>
      </c>
      <c r="P13" s="19">
        <v>0</v>
      </c>
      <c r="Q13" s="19">
        <v>3.7228990348720098E-2</v>
      </c>
      <c r="R13" s="19">
        <v>7.9631174602432894E-2</v>
      </c>
      <c r="S13" s="19">
        <v>0</v>
      </c>
      <c r="T13" s="19">
        <v>0</v>
      </c>
      <c r="U13" s="19">
        <v>5.9652504812795501E-3</v>
      </c>
      <c r="V13" s="19">
        <v>0.123939962035781</v>
      </c>
      <c r="W13" s="19">
        <v>2.1524903815881399E-2</v>
      </c>
      <c r="X13" s="19">
        <v>6.7044972062799801E-2</v>
      </c>
      <c r="Y13" s="19">
        <v>3.7023047837633799E-2</v>
      </c>
      <c r="Z13" s="19">
        <v>3.08545376306802E-2</v>
      </c>
      <c r="AA13" s="19">
        <v>0</v>
      </c>
      <c r="AB13" s="19">
        <v>4.2936569762852497E-2</v>
      </c>
      <c r="AC13" s="19">
        <v>0</v>
      </c>
      <c r="AD13" s="19">
        <v>0.11050739262199299</v>
      </c>
      <c r="AE13" s="19"/>
      <c r="AF13" s="19">
        <v>2.1296223335013201E-2</v>
      </c>
      <c r="AG13" s="19">
        <v>4.8459157738309097E-2</v>
      </c>
    </row>
    <row r="14" spans="2:33" x14ac:dyDescent="0.5">
      <c r="B14" s="16"/>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66</v>
      </c>
      <c r="C9" s="17">
        <v>0.533678416888269</v>
      </c>
      <c r="D9" s="17">
        <v>0.48446553951597299</v>
      </c>
      <c r="E9" s="17">
        <v>0.58038075819947799</v>
      </c>
      <c r="F9" s="17"/>
      <c r="G9" s="17">
        <v>0.54720226870071298</v>
      </c>
      <c r="H9" s="17">
        <v>0.51858609338319805</v>
      </c>
      <c r="I9" s="17">
        <v>0.55400392290811495</v>
      </c>
      <c r="J9" s="17">
        <v>0.49265590365095702</v>
      </c>
      <c r="K9" s="17">
        <v>0.52122528592661799</v>
      </c>
      <c r="L9" s="17">
        <v>0.56364186813897199</v>
      </c>
      <c r="M9" s="17"/>
      <c r="N9" s="17">
        <v>0.48201026027071597</v>
      </c>
      <c r="O9" s="17">
        <v>0.51976552626164196</v>
      </c>
      <c r="P9" s="17">
        <v>0.47266106210738301</v>
      </c>
      <c r="Q9" s="17">
        <v>0.51238364518801005</v>
      </c>
      <c r="R9" s="17">
        <v>0.335388206840672</v>
      </c>
      <c r="S9" s="17">
        <v>0.373227453854453</v>
      </c>
      <c r="T9" s="17">
        <v>0.719231486936036</v>
      </c>
      <c r="U9" s="17">
        <v>0.56003922890918001</v>
      </c>
      <c r="V9" s="17">
        <v>0.49963604781668303</v>
      </c>
      <c r="W9" s="17">
        <v>0.50987132546415104</v>
      </c>
      <c r="X9" s="17">
        <v>0.50157561558618002</v>
      </c>
      <c r="Y9" s="17">
        <v>0.52733514152858996</v>
      </c>
      <c r="Z9" s="17">
        <v>0.57356555378240004</v>
      </c>
      <c r="AA9" s="17">
        <v>0.78328448333005596</v>
      </c>
      <c r="AB9" s="17">
        <v>0.52792907429310898</v>
      </c>
      <c r="AC9" s="17">
        <v>0.49041675837291798</v>
      </c>
      <c r="AD9" s="17">
        <v>0.46452723054463702</v>
      </c>
      <c r="AE9" s="17"/>
      <c r="AF9" s="17">
        <v>0.51595735547206001</v>
      </c>
      <c r="AG9" s="17">
        <v>0.54535621683305202</v>
      </c>
    </row>
    <row r="10" spans="2:33" x14ac:dyDescent="0.5">
      <c r="B10" s="18" t="s">
        <v>67</v>
      </c>
      <c r="C10" s="17">
        <v>0.473109273357259</v>
      </c>
      <c r="D10" s="17">
        <v>0.52869930891156902</v>
      </c>
      <c r="E10" s="17">
        <v>0.42116017433786201</v>
      </c>
      <c r="F10" s="17"/>
      <c r="G10" s="17">
        <v>0.51102650282197903</v>
      </c>
      <c r="H10" s="17">
        <v>0.57500813114044602</v>
      </c>
      <c r="I10" s="17">
        <v>0.41171449381105901</v>
      </c>
      <c r="J10" s="17">
        <v>0.45527807972887502</v>
      </c>
      <c r="K10" s="17">
        <v>0.471160302501623</v>
      </c>
      <c r="L10" s="17">
        <v>0.46438752890423801</v>
      </c>
      <c r="M10" s="17"/>
      <c r="N10" s="17">
        <v>0.37443318471757298</v>
      </c>
      <c r="O10" s="17">
        <v>0.60404843653962403</v>
      </c>
      <c r="P10" s="17">
        <v>0.44555230973231802</v>
      </c>
      <c r="Q10" s="17">
        <v>0.45006096103594001</v>
      </c>
      <c r="R10" s="17">
        <v>0.72005081022315898</v>
      </c>
      <c r="S10" s="17">
        <v>0.49663673124822399</v>
      </c>
      <c r="T10" s="17">
        <v>0.31708981144613901</v>
      </c>
      <c r="U10" s="17">
        <v>0.51934599002332005</v>
      </c>
      <c r="V10" s="17">
        <v>0.42770334164663498</v>
      </c>
      <c r="W10" s="17">
        <v>0.57268817957052698</v>
      </c>
      <c r="X10" s="17">
        <v>0.34295586004276002</v>
      </c>
      <c r="Y10" s="17">
        <v>0.44364731344811997</v>
      </c>
      <c r="Z10" s="17">
        <v>0.42690712229052302</v>
      </c>
      <c r="AA10" s="17">
        <v>0.48166094247454699</v>
      </c>
      <c r="AB10" s="17">
        <v>0.48468398764543003</v>
      </c>
      <c r="AC10" s="17">
        <v>0.66704076917714505</v>
      </c>
      <c r="AD10" s="17">
        <v>0.495763323108667</v>
      </c>
      <c r="AE10" s="17"/>
      <c r="AF10" s="17">
        <v>0.54488281782027304</v>
      </c>
      <c r="AG10" s="17">
        <v>0.42581204471606399</v>
      </c>
    </row>
    <row r="11" spans="2:33" x14ac:dyDescent="0.5">
      <c r="B11" s="18" t="s">
        <v>68</v>
      </c>
      <c r="C11" s="17">
        <v>0.42452141800904403</v>
      </c>
      <c r="D11" s="17">
        <v>0.38802649142957202</v>
      </c>
      <c r="E11" s="17">
        <v>0.45814249363659498</v>
      </c>
      <c r="F11" s="17"/>
      <c r="G11" s="17">
        <v>0.31191093638978301</v>
      </c>
      <c r="H11" s="17">
        <v>0.30061559786061698</v>
      </c>
      <c r="I11" s="17">
        <v>0.424790431856015</v>
      </c>
      <c r="J11" s="17">
        <v>0.41389372227800802</v>
      </c>
      <c r="K11" s="17">
        <v>0.45607033253662299</v>
      </c>
      <c r="L11" s="17">
        <v>0.52185932443802796</v>
      </c>
      <c r="M11" s="17"/>
      <c r="N11" s="17">
        <v>0.45273053122179002</v>
      </c>
      <c r="O11" s="17">
        <v>0.30503752191739097</v>
      </c>
      <c r="P11" s="17">
        <v>0.48322820756403601</v>
      </c>
      <c r="Q11" s="17">
        <v>0.41020109519997899</v>
      </c>
      <c r="R11" s="17">
        <v>0.66461179315932795</v>
      </c>
      <c r="S11" s="17">
        <v>0.30844844644524</v>
      </c>
      <c r="T11" s="17">
        <v>0.447576463147701</v>
      </c>
      <c r="U11" s="17">
        <v>0.357009660528671</v>
      </c>
      <c r="V11" s="17">
        <v>0.48952411328948803</v>
      </c>
      <c r="W11" s="17">
        <v>0.37073850064512698</v>
      </c>
      <c r="X11" s="17">
        <v>0.55277880028229198</v>
      </c>
      <c r="Y11" s="17">
        <v>0.36437843990482999</v>
      </c>
      <c r="Z11" s="17">
        <v>0.39993838052189001</v>
      </c>
      <c r="AA11" s="17">
        <v>0.44453040259703003</v>
      </c>
      <c r="AB11" s="17">
        <v>0.44182049075507002</v>
      </c>
      <c r="AC11" s="17">
        <v>0.595972713338906</v>
      </c>
      <c r="AD11" s="17">
        <v>0.57541991128258396</v>
      </c>
      <c r="AE11" s="17"/>
      <c r="AF11" s="17">
        <v>0.35768800262385397</v>
      </c>
      <c r="AG11" s="17">
        <v>0.46856320738972901</v>
      </c>
    </row>
    <row r="12" spans="2:33" x14ac:dyDescent="0.5">
      <c r="B12" s="18" t="s">
        <v>69</v>
      </c>
      <c r="C12" s="17">
        <v>0.31480837768410003</v>
      </c>
      <c r="D12" s="17">
        <v>0.30876778088953499</v>
      </c>
      <c r="E12" s="17">
        <v>0.32170007742592099</v>
      </c>
      <c r="F12" s="17"/>
      <c r="G12" s="17">
        <v>0.32942385752049902</v>
      </c>
      <c r="H12" s="17">
        <v>0.30723198698335702</v>
      </c>
      <c r="I12" s="17">
        <v>0.29016523056194599</v>
      </c>
      <c r="J12" s="17">
        <v>0.26886967540484402</v>
      </c>
      <c r="K12" s="17">
        <v>0.30543160270110298</v>
      </c>
      <c r="L12" s="17">
        <v>0.37600818196540298</v>
      </c>
      <c r="M12" s="17"/>
      <c r="N12" s="17">
        <v>0.27820028974279998</v>
      </c>
      <c r="O12" s="17">
        <v>0.47831796153517703</v>
      </c>
      <c r="P12" s="17">
        <v>0.63927156961456399</v>
      </c>
      <c r="Q12" s="17">
        <v>0.381045303815363</v>
      </c>
      <c r="R12" s="17">
        <v>0.49029432911703802</v>
      </c>
      <c r="S12" s="17">
        <v>0</v>
      </c>
      <c r="T12" s="17">
        <v>0.215629675403194</v>
      </c>
      <c r="U12" s="17">
        <v>0.386674453548355</v>
      </c>
      <c r="V12" s="17">
        <v>0.26867454679389902</v>
      </c>
      <c r="W12" s="17">
        <v>0.44950643907106602</v>
      </c>
      <c r="X12" s="17">
        <v>0.17186321072297001</v>
      </c>
      <c r="Y12" s="17">
        <v>0.30277303185624399</v>
      </c>
      <c r="Z12" s="17">
        <v>0.249539088729751</v>
      </c>
      <c r="AA12" s="17">
        <v>0.28958649177895102</v>
      </c>
      <c r="AB12" s="17">
        <v>0.30142296323775603</v>
      </c>
      <c r="AC12" s="17">
        <v>0.17938904542436601</v>
      </c>
      <c r="AD12" s="17">
        <v>0.31974437351183499</v>
      </c>
      <c r="AE12" s="17"/>
      <c r="AF12" s="17">
        <v>0.35503776270347298</v>
      </c>
      <c r="AG12" s="17">
        <v>0.288298074541185</v>
      </c>
    </row>
    <row r="13" spans="2:33" x14ac:dyDescent="0.5">
      <c r="B13" s="18" t="s">
        <v>70</v>
      </c>
      <c r="C13" s="17">
        <v>0.21381801267817199</v>
      </c>
      <c r="D13" s="17">
        <v>0.22050572117402101</v>
      </c>
      <c r="E13" s="17">
        <v>0.20678725991206301</v>
      </c>
      <c r="F13" s="17"/>
      <c r="G13" s="17">
        <v>6.33249187389366E-2</v>
      </c>
      <c r="H13" s="17">
        <v>0.115140085343564</v>
      </c>
      <c r="I13" s="17">
        <v>0.21457180328907099</v>
      </c>
      <c r="J13" s="17">
        <v>0.249973795457024</v>
      </c>
      <c r="K13" s="17">
        <v>0.257978250407844</v>
      </c>
      <c r="L13" s="17">
        <v>0.26391789155355999</v>
      </c>
      <c r="M13" s="17"/>
      <c r="N13" s="17">
        <v>0.27697523004567898</v>
      </c>
      <c r="O13" s="17">
        <v>0.14643119949818201</v>
      </c>
      <c r="P13" s="17">
        <v>0</v>
      </c>
      <c r="Q13" s="17">
        <v>0.33137949210065598</v>
      </c>
      <c r="R13" s="17">
        <v>7.9631174602432894E-2</v>
      </c>
      <c r="S13" s="17">
        <v>0.69155155355475995</v>
      </c>
      <c r="T13" s="17">
        <v>0.18792147391436101</v>
      </c>
      <c r="U13" s="17">
        <v>0.210542255222427</v>
      </c>
      <c r="V13" s="17">
        <v>0.31149504340883499</v>
      </c>
      <c r="W13" s="17">
        <v>0.157340264448939</v>
      </c>
      <c r="X13" s="17">
        <v>0.16571927669740699</v>
      </c>
      <c r="Y13" s="17">
        <v>0.21018037310360499</v>
      </c>
      <c r="Z13" s="17">
        <v>0.21906138622436999</v>
      </c>
      <c r="AA13" s="17">
        <v>0.140467917363751</v>
      </c>
      <c r="AB13" s="17">
        <v>0.20254593401578799</v>
      </c>
      <c r="AC13" s="17">
        <v>0.25687334680547103</v>
      </c>
      <c r="AD13" s="17">
        <v>0.12910575956987499</v>
      </c>
      <c r="AE13" s="17"/>
      <c r="AF13" s="17">
        <v>0.21253065073101801</v>
      </c>
      <c r="AG13" s="17">
        <v>0.214666356630169</v>
      </c>
    </row>
    <row r="14" spans="2:33" x14ac:dyDescent="0.5">
      <c r="B14" s="18" t="s">
        <v>71</v>
      </c>
      <c r="C14" s="17">
        <v>0.18603798852219899</v>
      </c>
      <c r="D14" s="17">
        <v>0.193948418958553</v>
      </c>
      <c r="E14" s="17">
        <v>0.17933005277175099</v>
      </c>
      <c r="F14" s="17"/>
      <c r="G14" s="17">
        <v>0.117185833012685</v>
      </c>
      <c r="H14" s="17">
        <v>0.174409674855309</v>
      </c>
      <c r="I14" s="17">
        <v>0.23522582769120101</v>
      </c>
      <c r="J14" s="17">
        <v>0.18030770906213001</v>
      </c>
      <c r="K14" s="17">
        <v>0.178334062762111</v>
      </c>
      <c r="L14" s="17">
        <v>0.19046421339344299</v>
      </c>
      <c r="M14" s="17"/>
      <c r="N14" s="17">
        <v>0.23999543064508899</v>
      </c>
      <c r="O14" s="17">
        <v>0.114674634308522</v>
      </c>
      <c r="P14" s="17">
        <v>6.0505350049001198E-2</v>
      </c>
      <c r="Q14" s="17">
        <v>0.11440290019913101</v>
      </c>
      <c r="R14" s="17">
        <v>0.14450746878796999</v>
      </c>
      <c r="S14" s="17">
        <v>0.16765586618179501</v>
      </c>
      <c r="T14" s="17">
        <v>0.22169795037948201</v>
      </c>
      <c r="U14" s="17">
        <v>0.18617150809003899</v>
      </c>
      <c r="V14" s="17">
        <v>0.12971133887858799</v>
      </c>
      <c r="W14" s="17">
        <v>5.6249659599702302E-2</v>
      </c>
      <c r="X14" s="17">
        <v>0.29801487453616199</v>
      </c>
      <c r="Y14" s="17">
        <v>0.185004164661462</v>
      </c>
      <c r="Z14" s="17">
        <v>0.212391681467753</v>
      </c>
      <c r="AA14" s="17">
        <v>0.208143406801889</v>
      </c>
      <c r="AB14" s="17">
        <v>0.217231130684061</v>
      </c>
      <c r="AC14" s="17">
        <v>0</v>
      </c>
      <c r="AD14" s="17">
        <v>0.293548035479199</v>
      </c>
      <c r="AE14" s="17"/>
      <c r="AF14" s="17">
        <v>0.18233348990975701</v>
      </c>
      <c r="AG14" s="17">
        <v>0.188479173769278</v>
      </c>
    </row>
    <row r="15" spans="2:33" x14ac:dyDescent="0.5">
      <c r="B15" s="18" t="s">
        <v>72</v>
      </c>
      <c r="C15" s="17">
        <v>0.144838824320799</v>
      </c>
      <c r="D15" s="17">
        <v>0.131918674518545</v>
      </c>
      <c r="E15" s="17">
        <v>0.15753262700645801</v>
      </c>
      <c r="F15" s="17"/>
      <c r="G15" s="17">
        <v>0.178130318591667</v>
      </c>
      <c r="H15" s="17">
        <v>0.243249388832671</v>
      </c>
      <c r="I15" s="17">
        <v>0.17048434538781099</v>
      </c>
      <c r="J15" s="17">
        <v>0.10335774863309</v>
      </c>
      <c r="K15" s="17">
        <v>0.13416464010426801</v>
      </c>
      <c r="L15" s="17">
        <v>9.9192817435360903E-2</v>
      </c>
      <c r="M15" s="17"/>
      <c r="N15" s="17">
        <v>0.101816748840358</v>
      </c>
      <c r="O15" s="17">
        <v>0.22068475064566101</v>
      </c>
      <c r="P15" s="17">
        <v>0.12429417605920499</v>
      </c>
      <c r="Q15" s="17">
        <v>0.162280881752985</v>
      </c>
      <c r="R15" s="17">
        <v>0</v>
      </c>
      <c r="S15" s="17">
        <v>0.123409277393771</v>
      </c>
      <c r="T15" s="17">
        <v>0.16124148876310901</v>
      </c>
      <c r="U15" s="17">
        <v>0.171155678001462</v>
      </c>
      <c r="V15" s="17">
        <v>6.8866848600100797E-2</v>
      </c>
      <c r="W15" s="17">
        <v>0.17840517984997101</v>
      </c>
      <c r="X15" s="17">
        <v>0.19196606661715901</v>
      </c>
      <c r="Y15" s="17">
        <v>0.17111694030706201</v>
      </c>
      <c r="Z15" s="17">
        <v>0.14800139243648999</v>
      </c>
      <c r="AA15" s="17">
        <v>9.0505329612124694E-2</v>
      </c>
      <c r="AB15" s="17">
        <v>0.137174487064078</v>
      </c>
      <c r="AC15" s="17">
        <v>0.11863286001703199</v>
      </c>
      <c r="AD15" s="17">
        <v>0.117723611182216</v>
      </c>
      <c r="AE15" s="17"/>
      <c r="AF15" s="17">
        <v>0.17543881526525701</v>
      </c>
      <c r="AG15" s="17">
        <v>0.124674085642409</v>
      </c>
    </row>
    <row r="16" spans="2:33" x14ac:dyDescent="0.5">
      <c r="B16" s="18" t="s">
        <v>73</v>
      </c>
      <c r="C16" s="17">
        <v>0.123756820076976</v>
      </c>
      <c r="D16" s="17">
        <v>0.11286549219577099</v>
      </c>
      <c r="E16" s="17">
        <v>0.13216963097040199</v>
      </c>
      <c r="F16" s="17"/>
      <c r="G16" s="17">
        <v>0.40650288051918998</v>
      </c>
      <c r="H16" s="17">
        <v>0.16647700050665301</v>
      </c>
      <c r="I16" s="17">
        <v>0.10351941740474301</v>
      </c>
      <c r="J16" s="17">
        <v>8.8300746950741499E-2</v>
      </c>
      <c r="K16" s="17">
        <v>0.106206776242254</v>
      </c>
      <c r="L16" s="17">
        <v>5.2642340495956903E-2</v>
      </c>
      <c r="M16" s="17"/>
      <c r="N16" s="17">
        <v>6.7780396355863498E-2</v>
      </c>
      <c r="O16" s="17">
        <v>3.4959755304921E-2</v>
      </c>
      <c r="P16" s="17">
        <v>0.23389383243971101</v>
      </c>
      <c r="Q16" s="17">
        <v>0.11036904236789</v>
      </c>
      <c r="R16" s="17">
        <v>0.206583855645983</v>
      </c>
      <c r="S16" s="17">
        <v>0</v>
      </c>
      <c r="T16" s="17">
        <v>0.16533411290798</v>
      </c>
      <c r="U16" s="17">
        <v>0.13078546362406401</v>
      </c>
      <c r="V16" s="17">
        <v>4.1140625274446299E-2</v>
      </c>
      <c r="W16" s="17">
        <v>0.13742706811920799</v>
      </c>
      <c r="X16" s="17">
        <v>6.7682267010554104E-2</v>
      </c>
      <c r="Y16" s="17">
        <v>0.13060629132552401</v>
      </c>
      <c r="Z16" s="17">
        <v>0.13054106362693299</v>
      </c>
      <c r="AA16" s="17">
        <v>0</v>
      </c>
      <c r="AB16" s="17">
        <v>0.151046885400275</v>
      </c>
      <c r="AC16" s="17">
        <v>0.19051455944564999</v>
      </c>
      <c r="AD16" s="17">
        <v>0.15244466878570001</v>
      </c>
      <c r="AE16" s="17"/>
      <c r="AF16" s="17">
        <v>0.139912857780679</v>
      </c>
      <c r="AG16" s="17">
        <v>0.11311033724092801</v>
      </c>
    </row>
    <row r="17" spans="2:33" x14ac:dyDescent="0.5">
      <c r="B17" s="18" t="s">
        <v>74</v>
      </c>
      <c r="C17" s="17">
        <v>0.106283491163115</v>
      </c>
      <c r="D17" s="17">
        <v>0.136668349980231</v>
      </c>
      <c r="E17" s="17">
        <v>7.5867561332118902E-2</v>
      </c>
      <c r="F17" s="17"/>
      <c r="G17" s="17">
        <v>0.142887608836201</v>
      </c>
      <c r="H17" s="17">
        <v>0.142648861029705</v>
      </c>
      <c r="I17" s="17">
        <v>9.8972562384692805E-2</v>
      </c>
      <c r="J17" s="17">
        <v>0.109033737002338</v>
      </c>
      <c r="K17" s="17">
        <v>8.4138099083116799E-2</v>
      </c>
      <c r="L17" s="17">
        <v>9.0983576225591098E-2</v>
      </c>
      <c r="M17" s="17"/>
      <c r="N17" s="17">
        <v>8.08754728284522E-2</v>
      </c>
      <c r="O17" s="17">
        <v>6.9919510609842098E-2</v>
      </c>
      <c r="P17" s="17">
        <v>0</v>
      </c>
      <c r="Q17" s="17">
        <v>0.13199352193161101</v>
      </c>
      <c r="R17" s="17">
        <v>8.4947407038996697E-2</v>
      </c>
      <c r="S17" s="17">
        <v>0.33570740256998</v>
      </c>
      <c r="T17" s="17">
        <v>0.121459755099668</v>
      </c>
      <c r="U17" s="17">
        <v>9.3399902148354794E-2</v>
      </c>
      <c r="V17" s="17">
        <v>0.19626462714648499</v>
      </c>
      <c r="W17" s="17">
        <v>6.4806076083487499E-2</v>
      </c>
      <c r="X17" s="17">
        <v>0.137780221178467</v>
      </c>
      <c r="Y17" s="17">
        <v>0.141296185387114</v>
      </c>
      <c r="Z17" s="17">
        <v>8.68886229764982E-2</v>
      </c>
      <c r="AA17" s="17">
        <v>0</v>
      </c>
      <c r="AB17" s="17">
        <v>0.12076201293295501</v>
      </c>
      <c r="AC17" s="17">
        <v>6.1973500429592002E-2</v>
      </c>
      <c r="AD17" s="17">
        <v>4.2975624626603197E-2</v>
      </c>
      <c r="AE17" s="17"/>
      <c r="AF17" s="17">
        <v>0.12502834749788699</v>
      </c>
      <c r="AG17" s="17">
        <v>9.3931032293413402E-2</v>
      </c>
    </row>
    <row r="18" spans="2:33" x14ac:dyDescent="0.5">
      <c r="B18" s="18" t="s">
        <v>75</v>
      </c>
      <c r="C18" s="17">
        <v>5.4555066986356697E-2</v>
      </c>
      <c r="D18" s="17">
        <v>5.4649650513872702E-2</v>
      </c>
      <c r="E18" s="17">
        <v>5.4677525883534701E-2</v>
      </c>
      <c r="F18" s="17"/>
      <c r="G18" s="17">
        <v>2.4709068212342498E-2</v>
      </c>
      <c r="H18" s="17">
        <v>9.5513556130902594E-2</v>
      </c>
      <c r="I18" s="17">
        <v>6.3106675075600693E-2</v>
      </c>
      <c r="J18" s="17">
        <v>5.0280671045237903E-2</v>
      </c>
      <c r="K18" s="17">
        <v>3.9828799167069301E-2</v>
      </c>
      <c r="L18" s="17">
        <v>4.9603558825464397E-2</v>
      </c>
      <c r="M18" s="17"/>
      <c r="N18" s="17">
        <v>1.72743370272282E-2</v>
      </c>
      <c r="O18" s="17">
        <v>3.7518829026275499E-2</v>
      </c>
      <c r="P18" s="17">
        <v>6.5963094804234498E-2</v>
      </c>
      <c r="Q18" s="17">
        <v>3.89725475602773E-2</v>
      </c>
      <c r="R18" s="17">
        <v>0</v>
      </c>
      <c r="S18" s="17">
        <v>0</v>
      </c>
      <c r="T18" s="17">
        <v>6.2489872034406597E-2</v>
      </c>
      <c r="U18" s="17">
        <v>4.78175492719453E-2</v>
      </c>
      <c r="V18" s="17">
        <v>0.121284046979079</v>
      </c>
      <c r="W18" s="17">
        <v>5.4420588974471697E-2</v>
      </c>
      <c r="X18" s="17">
        <v>0</v>
      </c>
      <c r="Y18" s="17">
        <v>4.6054694992033803E-2</v>
      </c>
      <c r="Z18" s="17">
        <v>9.3663694469712594E-2</v>
      </c>
      <c r="AA18" s="17">
        <v>0</v>
      </c>
      <c r="AB18" s="17">
        <v>7.0350280390962597E-2</v>
      </c>
      <c r="AC18" s="17">
        <v>0</v>
      </c>
      <c r="AD18" s="17">
        <v>6.3779277389471201E-2</v>
      </c>
      <c r="AE18" s="17"/>
      <c r="AF18" s="17">
        <v>5.5018836837143002E-2</v>
      </c>
      <c r="AG18" s="17">
        <v>5.4249452587156501E-2</v>
      </c>
    </row>
    <row r="19" spans="2:33" x14ac:dyDescent="0.5">
      <c r="B19" s="18" t="s">
        <v>76</v>
      </c>
      <c r="C19" s="17">
        <v>3.0868793108208899E-2</v>
      </c>
      <c r="D19" s="17">
        <v>3.6064330638176698E-2</v>
      </c>
      <c r="E19" s="17">
        <v>2.6109387232563501E-2</v>
      </c>
      <c r="F19" s="17"/>
      <c r="G19" s="17">
        <v>3.6975408581464198E-2</v>
      </c>
      <c r="H19" s="17">
        <v>3.5271187569583397E-2</v>
      </c>
      <c r="I19" s="17">
        <v>2.1639066022183101E-2</v>
      </c>
      <c r="J19" s="17">
        <v>2.9229686686918499E-2</v>
      </c>
      <c r="K19" s="17">
        <v>3.0837368389933201E-2</v>
      </c>
      <c r="L19" s="17">
        <v>3.44954551193545E-2</v>
      </c>
      <c r="M19" s="17"/>
      <c r="N19" s="17">
        <v>4.9259913944408401E-2</v>
      </c>
      <c r="O19" s="17">
        <v>3.8206323290876303E-2</v>
      </c>
      <c r="P19" s="17">
        <v>0</v>
      </c>
      <c r="Q19" s="17">
        <v>0</v>
      </c>
      <c r="R19" s="17">
        <v>0</v>
      </c>
      <c r="S19" s="17">
        <v>0.33570740256998</v>
      </c>
      <c r="T19" s="17">
        <v>4.5666857527309299E-2</v>
      </c>
      <c r="U19" s="17">
        <v>3.4536246988177699E-2</v>
      </c>
      <c r="V19" s="17">
        <v>3.8158042928193199E-2</v>
      </c>
      <c r="W19" s="17">
        <v>2.1524903815881399E-2</v>
      </c>
      <c r="X19" s="17">
        <v>0</v>
      </c>
      <c r="Y19" s="17">
        <v>1.39202618353442E-2</v>
      </c>
      <c r="Z19" s="17">
        <v>2.46064586033433E-2</v>
      </c>
      <c r="AA19" s="17">
        <v>7.2642430443076098E-2</v>
      </c>
      <c r="AB19" s="17">
        <v>3.3687564352491602E-2</v>
      </c>
      <c r="AC19" s="17">
        <v>5.7674184307008901E-2</v>
      </c>
      <c r="AD19" s="17">
        <v>2.4628859600339E-2</v>
      </c>
      <c r="AE19" s="17"/>
      <c r="AF19" s="17">
        <v>4.2156522828000503E-2</v>
      </c>
      <c r="AG19" s="17">
        <v>2.3430420969960598E-2</v>
      </c>
    </row>
    <row r="20" spans="2:33" x14ac:dyDescent="0.5">
      <c r="B20" s="18" t="s">
        <v>77</v>
      </c>
      <c r="C20" s="19">
        <v>4.90031256481471E-2</v>
      </c>
      <c r="D20" s="19">
        <v>4.9026699121727503E-2</v>
      </c>
      <c r="E20" s="19">
        <v>4.9170766307005599E-2</v>
      </c>
      <c r="F20" s="19"/>
      <c r="G20" s="19">
        <v>4.2756855017562601E-2</v>
      </c>
      <c r="H20" s="19">
        <v>4.2587834629812797E-2</v>
      </c>
      <c r="I20" s="19">
        <v>3.4535995713827601E-2</v>
      </c>
      <c r="J20" s="19">
        <v>8.7170181218677506E-2</v>
      </c>
      <c r="K20" s="19">
        <v>3.7214830887050798E-2</v>
      </c>
      <c r="L20" s="19">
        <v>4.28798232479587E-2</v>
      </c>
      <c r="M20" s="19"/>
      <c r="N20" s="19">
        <v>0.105924154530327</v>
      </c>
      <c r="O20" s="19">
        <v>6.5844857669363793E-2</v>
      </c>
      <c r="P20" s="19">
        <v>0.124550918590177</v>
      </c>
      <c r="Q20" s="19">
        <v>5.6387207490616598E-2</v>
      </c>
      <c r="R20" s="19">
        <v>0</v>
      </c>
      <c r="S20" s="19">
        <v>0</v>
      </c>
      <c r="T20" s="19">
        <v>0</v>
      </c>
      <c r="U20" s="19">
        <v>2.0330224918765301E-2</v>
      </c>
      <c r="V20" s="19">
        <v>8.4005838993833598E-2</v>
      </c>
      <c r="W20" s="19">
        <v>7.4715698662360899E-2</v>
      </c>
      <c r="X20" s="19">
        <v>6.7044972062799801E-2</v>
      </c>
      <c r="Y20" s="19">
        <v>5.9932098179229697E-2</v>
      </c>
      <c r="Z20" s="19">
        <v>5.2892784499981797E-2</v>
      </c>
      <c r="AA20" s="19">
        <v>0</v>
      </c>
      <c r="AB20" s="19">
        <v>3.4882379065151299E-2</v>
      </c>
      <c r="AC20" s="19">
        <v>5.4143577500493999E-2</v>
      </c>
      <c r="AD20" s="19">
        <v>4.4987271088593302E-2</v>
      </c>
      <c r="AE20" s="19"/>
      <c r="AF20" s="19">
        <v>2.2241954409942599E-2</v>
      </c>
      <c r="AG20" s="19">
        <v>6.6638164355366E-2</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67</v>
      </c>
      <c r="C9" s="17">
        <v>0.63740909585848404</v>
      </c>
      <c r="D9" s="17">
        <v>0.63945995421470003</v>
      </c>
      <c r="E9" s="17">
        <v>0.63407897390054802</v>
      </c>
      <c r="F9" s="17"/>
      <c r="G9" s="17">
        <v>0.63765806676959402</v>
      </c>
      <c r="H9" s="17">
        <v>0.61571157725487102</v>
      </c>
      <c r="I9" s="17">
        <v>0.62685952904317799</v>
      </c>
      <c r="J9" s="17">
        <v>0.66428379340101296</v>
      </c>
      <c r="K9" s="17">
        <v>0.62739434250168602</v>
      </c>
      <c r="L9" s="17">
        <v>0.64246204622078296</v>
      </c>
      <c r="M9" s="17"/>
      <c r="N9" s="17">
        <v>0.56496212213267405</v>
      </c>
      <c r="O9" s="17">
        <v>0.72475974014717104</v>
      </c>
      <c r="P9" s="17">
        <v>0.71296493840661201</v>
      </c>
      <c r="Q9" s="17">
        <v>0.62012841738597202</v>
      </c>
      <c r="R9" s="17">
        <v>0.67774393093945096</v>
      </c>
      <c r="S9" s="17">
        <v>0.69155155355475995</v>
      </c>
      <c r="T9" s="17">
        <v>0.68067925826437103</v>
      </c>
      <c r="U9" s="17">
        <v>0.70272865800880902</v>
      </c>
      <c r="V9" s="17">
        <v>0.53570268763866002</v>
      </c>
      <c r="W9" s="17">
        <v>0.60771014095255504</v>
      </c>
      <c r="X9" s="17">
        <v>0.61817320327719905</v>
      </c>
      <c r="Y9" s="17">
        <v>0.58466226855303605</v>
      </c>
      <c r="Z9" s="17">
        <v>0.68638678216465199</v>
      </c>
      <c r="AA9" s="17">
        <v>0.66864843133664598</v>
      </c>
      <c r="AB9" s="17">
        <v>0.65952864034575398</v>
      </c>
      <c r="AC9" s="17">
        <v>0.52478382328804696</v>
      </c>
      <c r="AD9" s="17">
        <v>0.644327457892796</v>
      </c>
      <c r="AE9" s="17"/>
      <c r="AF9" s="17">
        <v>0.66747395553606503</v>
      </c>
      <c r="AG9" s="17">
        <v>0.61759699722416395</v>
      </c>
    </row>
    <row r="10" spans="2:33" x14ac:dyDescent="0.5">
      <c r="B10" s="18" t="s">
        <v>69</v>
      </c>
      <c r="C10" s="17">
        <v>0.54463769738379397</v>
      </c>
      <c r="D10" s="17">
        <v>0.55584062247348898</v>
      </c>
      <c r="E10" s="17">
        <v>0.53464804517081299</v>
      </c>
      <c r="F10" s="17"/>
      <c r="G10" s="17">
        <v>0.46212933278495699</v>
      </c>
      <c r="H10" s="17">
        <v>0.51179091784155395</v>
      </c>
      <c r="I10" s="17">
        <v>0.55161052197538796</v>
      </c>
      <c r="J10" s="17">
        <v>0.53808354366310296</v>
      </c>
      <c r="K10" s="17">
        <v>0.546508408685354</v>
      </c>
      <c r="L10" s="17">
        <v>0.59192820548031999</v>
      </c>
      <c r="M10" s="17"/>
      <c r="N10" s="17">
        <v>0.47366442368669398</v>
      </c>
      <c r="O10" s="17">
        <v>0.43253496706302402</v>
      </c>
      <c r="P10" s="17">
        <v>0.49232998717527698</v>
      </c>
      <c r="Q10" s="17">
        <v>0.60839714350407603</v>
      </c>
      <c r="R10" s="17">
        <v>7.3365334130857704E-2</v>
      </c>
      <c r="S10" s="17">
        <v>0.69155155355475995</v>
      </c>
      <c r="T10" s="17">
        <v>0.75931467729381097</v>
      </c>
      <c r="U10" s="17">
        <v>0.598670295146005</v>
      </c>
      <c r="V10" s="17">
        <v>0.63168424242629095</v>
      </c>
      <c r="W10" s="17">
        <v>0.49027010086051198</v>
      </c>
      <c r="X10" s="17">
        <v>0.51833311706117502</v>
      </c>
      <c r="Y10" s="17">
        <v>0.512856905487721</v>
      </c>
      <c r="Z10" s="17">
        <v>0.55171545314885195</v>
      </c>
      <c r="AA10" s="17">
        <v>0.69576115427998297</v>
      </c>
      <c r="AB10" s="17">
        <v>0.52600749173300598</v>
      </c>
      <c r="AC10" s="17">
        <v>0.62500197954834402</v>
      </c>
      <c r="AD10" s="17">
        <v>0.46819568255691202</v>
      </c>
      <c r="AE10" s="17"/>
      <c r="AF10" s="17">
        <v>0.55357760636889897</v>
      </c>
      <c r="AG10" s="17">
        <v>0.53874648882688803</v>
      </c>
    </row>
    <row r="11" spans="2:33" x14ac:dyDescent="0.5">
      <c r="B11" s="18" t="s">
        <v>73</v>
      </c>
      <c r="C11" s="17">
        <v>0.29774110009376598</v>
      </c>
      <c r="D11" s="17">
        <v>0.27362502805653999</v>
      </c>
      <c r="E11" s="17">
        <v>0.31996215015865398</v>
      </c>
      <c r="F11" s="17"/>
      <c r="G11" s="17">
        <v>0.41328539571092998</v>
      </c>
      <c r="H11" s="17">
        <v>0.354991663412692</v>
      </c>
      <c r="I11" s="17">
        <v>0.29274972633373503</v>
      </c>
      <c r="J11" s="17">
        <v>0.28938487498731302</v>
      </c>
      <c r="K11" s="17">
        <v>0.312919231897893</v>
      </c>
      <c r="L11" s="17">
        <v>0.22368133346035099</v>
      </c>
      <c r="M11" s="17"/>
      <c r="N11" s="17">
        <v>0.277023423656584</v>
      </c>
      <c r="O11" s="17">
        <v>0.20760544506269099</v>
      </c>
      <c r="P11" s="17">
        <v>0.248788354484693</v>
      </c>
      <c r="Q11" s="17">
        <v>0.18684924961475199</v>
      </c>
      <c r="R11" s="17">
        <v>0.33226955769727001</v>
      </c>
      <c r="S11" s="17">
        <v>0</v>
      </c>
      <c r="T11" s="17">
        <v>0.142510294411656</v>
      </c>
      <c r="U11" s="17">
        <v>0.40966928594166302</v>
      </c>
      <c r="V11" s="17">
        <v>0.24281413419862499</v>
      </c>
      <c r="W11" s="17">
        <v>0.31312122086563698</v>
      </c>
      <c r="X11" s="17">
        <v>0.31105033621552902</v>
      </c>
      <c r="Y11" s="17">
        <v>0.25906685407596097</v>
      </c>
      <c r="Z11" s="17">
        <v>0.31051515076267899</v>
      </c>
      <c r="AA11" s="17">
        <v>0.209151336556608</v>
      </c>
      <c r="AB11" s="17">
        <v>0.37535411362413001</v>
      </c>
      <c r="AC11" s="17">
        <v>0.23640060689926601</v>
      </c>
      <c r="AD11" s="17">
        <v>0.21742874679807001</v>
      </c>
      <c r="AE11" s="17"/>
      <c r="AF11" s="17">
        <v>0.323713860952758</v>
      </c>
      <c r="AG11" s="17">
        <v>0.28062560694121702</v>
      </c>
    </row>
    <row r="12" spans="2:33" x14ac:dyDescent="0.5">
      <c r="B12" s="18" t="s">
        <v>74</v>
      </c>
      <c r="C12" s="17">
        <v>0.23696048604013001</v>
      </c>
      <c r="D12" s="17">
        <v>0.26105457308786401</v>
      </c>
      <c r="E12" s="17">
        <v>0.21525223683869901</v>
      </c>
      <c r="F12" s="17"/>
      <c r="G12" s="17">
        <v>0.22937504823865901</v>
      </c>
      <c r="H12" s="17">
        <v>0.214776190347199</v>
      </c>
      <c r="I12" s="17">
        <v>0.23279837628715899</v>
      </c>
      <c r="J12" s="17">
        <v>0.23587869472461601</v>
      </c>
      <c r="K12" s="17">
        <v>0.26799598373322198</v>
      </c>
      <c r="L12" s="17">
        <v>0.23495991406834399</v>
      </c>
      <c r="M12" s="17"/>
      <c r="N12" s="17">
        <v>0.27263815007425202</v>
      </c>
      <c r="O12" s="17">
        <v>0.208097564365336</v>
      </c>
      <c r="P12" s="17">
        <v>0.259561425796067</v>
      </c>
      <c r="Q12" s="17">
        <v>0.287613633672341</v>
      </c>
      <c r="R12" s="17">
        <v>0.55554490634651799</v>
      </c>
      <c r="S12" s="17">
        <v>0.49663673124822399</v>
      </c>
      <c r="T12" s="17">
        <v>0.244597627817358</v>
      </c>
      <c r="U12" s="17">
        <v>0.24754629761046701</v>
      </c>
      <c r="V12" s="17">
        <v>0.32603248727923001</v>
      </c>
      <c r="W12" s="17">
        <v>6.4606072005933393E-2</v>
      </c>
      <c r="X12" s="17">
        <v>0.37406182229555901</v>
      </c>
      <c r="Y12" s="17">
        <v>0.232956224304842</v>
      </c>
      <c r="Z12" s="17">
        <v>0.22153263540454601</v>
      </c>
      <c r="AA12" s="17">
        <v>0.14649586314874399</v>
      </c>
      <c r="AB12" s="17">
        <v>0.18002053192108999</v>
      </c>
      <c r="AC12" s="17">
        <v>0.23506642265786301</v>
      </c>
      <c r="AD12" s="17">
        <v>0.29663334107412298</v>
      </c>
      <c r="AE12" s="17"/>
      <c r="AF12" s="17">
        <v>0.251079852393914</v>
      </c>
      <c r="AG12" s="17">
        <v>0.22765612600468799</v>
      </c>
    </row>
    <row r="13" spans="2:33" x14ac:dyDescent="0.5">
      <c r="B13" s="18" t="s">
        <v>66</v>
      </c>
      <c r="C13" s="17">
        <v>0.189187801681518</v>
      </c>
      <c r="D13" s="17">
        <v>0.19466141206493701</v>
      </c>
      <c r="E13" s="17">
        <v>0.18478039970082299</v>
      </c>
      <c r="F13" s="17"/>
      <c r="G13" s="17">
        <v>0.30693941280316001</v>
      </c>
      <c r="H13" s="17">
        <v>0.193861019895022</v>
      </c>
      <c r="I13" s="17">
        <v>0.19402176834458901</v>
      </c>
      <c r="J13" s="17">
        <v>0.165273062934786</v>
      </c>
      <c r="K13" s="17">
        <v>0.14059373076519199</v>
      </c>
      <c r="L13" s="17">
        <v>0.19253753494734799</v>
      </c>
      <c r="M13" s="17"/>
      <c r="N13" s="17">
        <v>9.64620949089008E-2</v>
      </c>
      <c r="O13" s="17">
        <v>0.24621513717618701</v>
      </c>
      <c r="P13" s="17">
        <v>0.24884509464938101</v>
      </c>
      <c r="Q13" s="17">
        <v>0.12232629500101901</v>
      </c>
      <c r="R13" s="17">
        <v>0.14450746878796999</v>
      </c>
      <c r="S13" s="17">
        <v>0.14079258026344399</v>
      </c>
      <c r="T13" s="17">
        <v>0.167397369007489</v>
      </c>
      <c r="U13" s="17">
        <v>0.227370474764722</v>
      </c>
      <c r="V13" s="17">
        <v>9.9945926273583993E-2</v>
      </c>
      <c r="W13" s="17">
        <v>0.224455864272882</v>
      </c>
      <c r="X13" s="17">
        <v>0</v>
      </c>
      <c r="Y13" s="17">
        <v>0.237937403742463</v>
      </c>
      <c r="Z13" s="17">
        <v>0.18051824342712899</v>
      </c>
      <c r="AA13" s="17">
        <v>0.15534881597074801</v>
      </c>
      <c r="AB13" s="17">
        <v>0.22894802717234899</v>
      </c>
      <c r="AC13" s="17">
        <v>8.5766573159670595E-2</v>
      </c>
      <c r="AD13" s="17">
        <v>0.19315095564172199</v>
      </c>
      <c r="AE13" s="17"/>
      <c r="AF13" s="17">
        <v>0.19649775957748999</v>
      </c>
      <c r="AG13" s="17">
        <v>0.18437069598400699</v>
      </c>
    </row>
    <row r="14" spans="2:33" x14ac:dyDescent="0.5">
      <c r="B14" s="18" t="s">
        <v>72</v>
      </c>
      <c r="C14" s="17">
        <v>0.15086747037130599</v>
      </c>
      <c r="D14" s="17">
        <v>0.17874607048326299</v>
      </c>
      <c r="E14" s="17">
        <v>0.125271894749034</v>
      </c>
      <c r="F14" s="17"/>
      <c r="G14" s="17">
        <v>0.125680842553685</v>
      </c>
      <c r="H14" s="17">
        <v>0.209894382275294</v>
      </c>
      <c r="I14" s="17">
        <v>0.16849010308815501</v>
      </c>
      <c r="J14" s="17">
        <v>0.13201745777941801</v>
      </c>
      <c r="K14" s="17">
        <v>0.13847516617966299</v>
      </c>
      <c r="L14" s="17">
        <v>0.13748576236725699</v>
      </c>
      <c r="M14" s="17"/>
      <c r="N14" s="17">
        <v>6.8977348019638701E-2</v>
      </c>
      <c r="O14" s="17">
        <v>0.33855005138357802</v>
      </c>
      <c r="P14" s="17">
        <v>0.13302560114220999</v>
      </c>
      <c r="Q14" s="17">
        <v>0.217274431957479</v>
      </c>
      <c r="R14" s="17">
        <v>0.12850274591553401</v>
      </c>
      <c r="S14" s="17">
        <v>0</v>
      </c>
      <c r="T14" s="17">
        <v>0.23965825565856699</v>
      </c>
      <c r="U14" s="17">
        <v>0.17216476078081699</v>
      </c>
      <c r="V14" s="17">
        <v>0.22809273772424499</v>
      </c>
      <c r="W14" s="17">
        <v>5.6618226868498302E-2</v>
      </c>
      <c r="X14" s="17">
        <v>0.17769061935806699</v>
      </c>
      <c r="Y14" s="17">
        <v>0.15796130452120299</v>
      </c>
      <c r="Z14" s="17">
        <v>0.15580487566697701</v>
      </c>
      <c r="AA14" s="17">
        <v>0</v>
      </c>
      <c r="AB14" s="17">
        <v>0.119731155657454</v>
      </c>
      <c r="AC14" s="17">
        <v>0.18750393506124399</v>
      </c>
      <c r="AD14" s="17">
        <v>0.14835120536271099</v>
      </c>
      <c r="AE14" s="17"/>
      <c r="AF14" s="17">
        <v>0.18226665781269799</v>
      </c>
      <c r="AG14" s="17">
        <v>0.13017607831767</v>
      </c>
    </row>
    <row r="15" spans="2:33" x14ac:dyDescent="0.5">
      <c r="B15" s="18" t="s">
        <v>71</v>
      </c>
      <c r="C15" s="17">
        <v>8.6923484558818806E-2</v>
      </c>
      <c r="D15" s="17">
        <v>9.8257829631795399E-2</v>
      </c>
      <c r="E15" s="17">
        <v>7.6616418975963704E-2</v>
      </c>
      <c r="F15" s="17"/>
      <c r="G15" s="17">
        <v>0.121001459489432</v>
      </c>
      <c r="H15" s="17">
        <v>0.13868840424829701</v>
      </c>
      <c r="I15" s="17">
        <v>0.106706434201638</v>
      </c>
      <c r="J15" s="17">
        <v>5.3606570874259803E-2</v>
      </c>
      <c r="K15" s="17">
        <v>8.8973381248073705E-2</v>
      </c>
      <c r="L15" s="17">
        <v>5.6204999438684997E-2</v>
      </c>
      <c r="M15" s="17"/>
      <c r="N15" s="17">
        <v>9.5264915938056596E-2</v>
      </c>
      <c r="O15" s="17">
        <v>0.112362734524</v>
      </c>
      <c r="P15" s="17">
        <v>0</v>
      </c>
      <c r="Q15" s="17">
        <v>1.4168805315969099E-2</v>
      </c>
      <c r="R15" s="17">
        <v>0</v>
      </c>
      <c r="S15" s="17">
        <v>0.16765586618179501</v>
      </c>
      <c r="T15" s="17">
        <v>4.5666857527309299E-2</v>
      </c>
      <c r="U15" s="17">
        <v>8.7804292118808094E-2</v>
      </c>
      <c r="V15" s="17">
        <v>0.13298271414543</v>
      </c>
      <c r="W15" s="17">
        <v>5.7964613196428302E-2</v>
      </c>
      <c r="X15" s="17">
        <v>7.1965698567625705E-2</v>
      </c>
      <c r="Y15" s="17">
        <v>0.101309698284849</v>
      </c>
      <c r="Z15" s="17">
        <v>6.4066698707245101E-2</v>
      </c>
      <c r="AA15" s="17">
        <v>5.2794590831141103E-2</v>
      </c>
      <c r="AB15" s="17">
        <v>0.10321654264654299</v>
      </c>
      <c r="AC15" s="17">
        <v>0.14971213893108701</v>
      </c>
      <c r="AD15" s="17">
        <v>7.5828454330189102E-2</v>
      </c>
      <c r="AE15" s="17"/>
      <c r="AF15" s="17">
        <v>0.106756564012779</v>
      </c>
      <c r="AG15" s="17">
        <v>7.3853909959833403E-2</v>
      </c>
    </row>
    <row r="16" spans="2:33" x14ac:dyDescent="0.5">
      <c r="B16" s="18" t="s">
        <v>68</v>
      </c>
      <c r="C16" s="17">
        <v>7.4890516570573898E-2</v>
      </c>
      <c r="D16" s="17">
        <v>8.3465789204110297E-2</v>
      </c>
      <c r="E16" s="17">
        <v>6.7127801691302197E-2</v>
      </c>
      <c r="F16" s="17"/>
      <c r="G16" s="17">
        <v>8.64553388145788E-2</v>
      </c>
      <c r="H16" s="17">
        <v>9.6181151123620898E-2</v>
      </c>
      <c r="I16" s="17">
        <v>4.9590891153594101E-2</v>
      </c>
      <c r="J16" s="17">
        <v>7.0932853430358905E-2</v>
      </c>
      <c r="K16" s="17">
        <v>7.0838938040064706E-2</v>
      </c>
      <c r="L16" s="17">
        <v>8.3833893514243196E-2</v>
      </c>
      <c r="M16" s="17"/>
      <c r="N16" s="17">
        <v>5.7419227280761098E-2</v>
      </c>
      <c r="O16" s="17">
        <v>9.8696465126323796E-2</v>
      </c>
      <c r="P16" s="17">
        <v>0.11064355700763299</v>
      </c>
      <c r="Q16" s="17">
        <v>7.4457980697440196E-2</v>
      </c>
      <c r="R16" s="17">
        <v>6.6499036822309607E-2</v>
      </c>
      <c r="S16" s="17">
        <v>0</v>
      </c>
      <c r="T16" s="17">
        <v>0</v>
      </c>
      <c r="U16" s="17">
        <v>5.1786830915045802E-2</v>
      </c>
      <c r="V16" s="17">
        <v>6.3785169825198607E-2</v>
      </c>
      <c r="W16" s="17">
        <v>5.71641341530656E-2</v>
      </c>
      <c r="X16" s="17">
        <v>0.17451295443256101</v>
      </c>
      <c r="Y16" s="17">
        <v>9.9357267092685497E-2</v>
      </c>
      <c r="Z16" s="17">
        <v>5.88628164728194E-2</v>
      </c>
      <c r="AA16" s="17">
        <v>0</v>
      </c>
      <c r="AB16" s="17">
        <v>7.17749460917146E-2</v>
      </c>
      <c r="AC16" s="17">
        <v>0.116845852073725</v>
      </c>
      <c r="AD16" s="17">
        <v>0.16136354342225001</v>
      </c>
      <c r="AE16" s="17"/>
      <c r="AF16" s="17">
        <v>6.4173618513625102E-2</v>
      </c>
      <c r="AG16" s="17">
        <v>8.19527228683984E-2</v>
      </c>
    </row>
    <row r="17" spans="2:33" x14ac:dyDescent="0.5">
      <c r="B17" s="18" t="s">
        <v>70</v>
      </c>
      <c r="C17" s="17">
        <v>6.9846513642540298E-2</v>
      </c>
      <c r="D17" s="17">
        <v>5.7396212502075501E-2</v>
      </c>
      <c r="E17" s="17">
        <v>8.1808669564046005E-2</v>
      </c>
      <c r="F17" s="17"/>
      <c r="G17" s="17">
        <v>5.0121456870473202E-2</v>
      </c>
      <c r="H17" s="17">
        <v>9.8202426500030304E-2</v>
      </c>
      <c r="I17" s="17">
        <v>6.3933393047386197E-2</v>
      </c>
      <c r="J17" s="17">
        <v>5.0976744235518297E-2</v>
      </c>
      <c r="K17" s="17">
        <v>3.08804740543684E-2</v>
      </c>
      <c r="L17" s="17">
        <v>0.107584132395022</v>
      </c>
      <c r="M17" s="17"/>
      <c r="N17" s="17">
        <v>7.0167872064769904E-2</v>
      </c>
      <c r="O17" s="17">
        <v>3.98841501928031E-2</v>
      </c>
      <c r="P17" s="17">
        <v>0</v>
      </c>
      <c r="Q17" s="17">
        <v>3.9601466928998401E-2</v>
      </c>
      <c r="R17" s="17">
        <v>0.260526966203185</v>
      </c>
      <c r="S17" s="17">
        <v>0.14079258026344399</v>
      </c>
      <c r="T17" s="17">
        <v>0.116746734580461</v>
      </c>
      <c r="U17" s="17">
        <v>6.2153837523570198E-2</v>
      </c>
      <c r="V17" s="17">
        <v>8.4583996435643599E-2</v>
      </c>
      <c r="W17" s="17">
        <v>0.107109146950645</v>
      </c>
      <c r="X17" s="17">
        <v>4.3796762995319899E-2</v>
      </c>
      <c r="Y17" s="17">
        <v>7.497702182464E-2</v>
      </c>
      <c r="Z17" s="17">
        <v>5.2644502363632703E-2</v>
      </c>
      <c r="AA17" s="17">
        <v>6.7825486920674902E-2</v>
      </c>
      <c r="AB17" s="17">
        <v>7.4969905923393296E-2</v>
      </c>
      <c r="AC17" s="17">
        <v>3.3881111576930301E-2</v>
      </c>
      <c r="AD17" s="17">
        <v>5.1672093198719002E-2</v>
      </c>
      <c r="AE17" s="17"/>
      <c r="AF17" s="17">
        <v>9.7594777652195902E-2</v>
      </c>
      <c r="AG17" s="17">
        <v>5.1561001939307599E-2</v>
      </c>
    </row>
    <row r="18" spans="2:33" x14ac:dyDescent="0.5">
      <c r="B18" s="18" t="s">
        <v>75</v>
      </c>
      <c r="C18" s="17">
        <v>4.4606198326279697E-2</v>
      </c>
      <c r="D18" s="17">
        <v>4.8084245213047397E-2</v>
      </c>
      <c r="E18" s="17">
        <v>4.1512831588101602E-2</v>
      </c>
      <c r="F18" s="17"/>
      <c r="G18" s="17">
        <v>8.6184778037277296E-2</v>
      </c>
      <c r="H18" s="17">
        <v>0.10631263763879201</v>
      </c>
      <c r="I18" s="17">
        <v>2.8517822703550699E-2</v>
      </c>
      <c r="J18" s="17">
        <v>2.80434752214265E-2</v>
      </c>
      <c r="K18" s="17">
        <v>2.9738357887534001E-2</v>
      </c>
      <c r="L18" s="17">
        <v>3.06334933062101E-2</v>
      </c>
      <c r="M18" s="17"/>
      <c r="N18" s="17">
        <v>5.2988469643333098E-2</v>
      </c>
      <c r="O18" s="17">
        <v>7.7402979219078599E-2</v>
      </c>
      <c r="P18" s="17">
        <v>0</v>
      </c>
      <c r="Q18" s="17">
        <v>3.80310478423855E-2</v>
      </c>
      <c r="R18" s="17">
        <v>0</v>
      </c>
      <c r="S18" s="17">
        <v>0.33570740256998</v>
      </c>
      <c r="T18" s="17">
        <v>0</v>
      </c>
      <c r="U18" s="17">
        <v>4.3804212541164698E-2</v>
      </c>
      <c r="V18" s="17">
        <v>5.6735202644035997E-2</v>
      </c>
      <c r="W18" s="17">
        <v>9.2617983248293498E-2</v>
      </c>
      <c r="X18" s="17">
        <v>0</v>
      </c>
      <c r="Y18" s="17">
        <v>4.6033329411539099E-2</v>
      </c>
      <c r="Z18" s="17">
        <v>4.3484487422069097E-2</v>
      </c>
      <c r="AA18" s="17">
        <v>0</v>
      </c>
      <c r="AB18" s="17">
        <v>4.5893447730195498E-2</v>
      </c>
      <c r="AC18" s="17">
        <v>4.0571906611464002E-2</v>
      </c>
      <c r="AD18" s="17">
        <v>2.20727999594778E-2</v>
      </c>
      <c r="AE18" s="17"/>
      <c r="AF18" s="17">
        <v>6.1623814368848097E-2</v>
      </c>
      <c r="AG18" s="17">
        <v>3.3391953817173699E-2</v>
      </c>
    </row>
    <row r="19" spans="2:33" x14ac:dyDescent="0.5">
      <c r="B19" s="18" t="s">
        <v>76</v>
      </c>
      <c r="C19" s="17">
        <v>5.1083894208788999E-3</v>
      </c>
      <c r="D19" s="17">
        <v>9.2904337785886908E-3</v>
      </c>
      <c r="E19" s="17">
        <v>1.2009566444147999E-3</v>
      </c>
      <c r="F19" s="17"/>
      <c r="G19" s="17">
        <v>0</v>
      </c>
      <c r="H19" s="17">
        <v>1.5180782911564101E-2</v>
      </c>
      <c r="I19" s="17">
        <v>0</v>
      </c>
      <c r="J19" s="17">
        <v>4.7243430827469002E-3</v>
      </c>
      <c r="K19" s="17">
        <v>3.7762805436430701E-3</v>
      </c>
      <c r="L19" s="17">
        <v>6.4152072576022399E-3</v>
      </c>
      <c r="M19" s="17"/>
      <c r="N19" s="17">
        <v>0</v>
      </c>
      <c r="O19" s="17">
        <v>0</v>
      </c>
      <c r="P19" s="17">
        <v>0</v>
      </c>
      <c r="Q19" s="17">
        <v>0</v>
      </c>
      <c r="R19" s="17">
        <v>0</v>
      </c>
      <c r="S19" s="17">
        <v>0</v>
      </c>
      <c r="T19" s="17">
        <v>2.2230238679981099E-2</v>
      </c>
      <c r="U19" s="17">
        <v>5.8436892165696997E-3</v>
      </c>
      <c r="V19" s="17">
        <v>0</v>
      </c>
      <c r="W19" s="17">
        <v>2.1524903815881399E-2</v>
      </c>
      <c r="X19" s="17">
        <v>6.1347850718220603E-2</v>
      </c>
      <c r="Y19" s="17">
        <v>4.3370014164062698E-3</v>
      </c>
      <c r="Z19" s="17">
        <v>5.9818938520356298E-3</v>
      </c>
      <c r="AA19" s="17">
        <v>0</v>
      </c>
      <c r="AB19" s="17">
        <v>0</v>
      </c>
      <c r="AC19" s="17">
        <v>0</v>
      </c>
      <c r="AD19" s="17">
        <v>0</v>
      </c>
      <c r="AE19" s="17"/>
      <c r="AF19" s="17">
        <v>9.3377517665806792E-3</v>
      </c>
      <c r="AG19" s="17">
        <v>2.3213302144856401E-3</v>
      </c>
    </row>
    <row r="20" spans="2:33" x14ac:dyDescent="0.5">
      <c r="B20" s="18" t="s">
        <v>77</v>
      </c>
      <c r="C20" s="19">
        <v>0.101260246707623</v>
      </c>
      <c r="D20" s="19">
        <v>8.0582311477373297E-2</v>
      </c>
      <c r="E20" s="19">
        <v>0.12107035355112</v>
      </c>
      <c r="F20" s="19"/>
      <c r="G20" s="19">
        <v>4.4971891380405297E-2</v>
      </c>
      <c r="H20" s="19">
        <v>4.44146111704702E-2</v>
      </c>
      <c r="I20" s="19">
        <v>9.3269866615340494E-2</v>
      </c>
      <c r="J20" s="19">
        <v>0.105837692015766</v>
      </c>
      <c r="K20" s="19">
        <v>0.12072444791168301</v>
      </c>
      <c r="L20" s="19">
        <v>0.14265056289151101</v>
      </c>
      <c r="M20" s="19"/>
      <c r="N20" s="19">
        <v>0.17134097521081901</v>
      </c>
      <c r="O20" s="19">
        <v>6.5844857669363793E-2</v>
      </c>
      <c r="P20" s="19">
        <v>0.22324623558318399</v>
      </c>
      <c r="Q20" s="19">
        <v>0.112774414981233</v>
      </c>
      <c r="R20" s="19">
        <v>0</v>
      </c>
      <c r="S20" s="19">
        <v>0</v>
      </c>
      <c r="T20" s="19">
        <v>7.1686178138633802E-2</v>
      </c>
      <c r="U20" s="19">
        <v>2.0743208995962499E-2</v>
      </c>
      <c r="V20" s="19">
        <v>8.27848004454005E-2</v>
      </c>
      <c r="W20" s="19">
        <v>0.182017166442559</v>
      </c>
      <c r="X20" s="19">
        <v>0.11084173505812001</v>
      </c>
      <c r="Y20" s="19">
        <v>0.120034245779891</v>
      </c>
      <c r="Z20" s="19">
        <v>0.114070652927558</v>
      </c>
      <c r="AA20" s="19">
        <v>0.18463585272166799</v>
      </c>
      <c r="AB20" s="19">
        <v>8.5096352805360501E-2</v>
      </c>
      <c r="AC20" s="19">
        <v>0.121495135856845</v>
      </c>
      <c r="AD20" s="19">
        <v>0.148451144839815</v>
      </c>
      <c r="AE20" s="19"/>
      <c r="AF20" s="19">
        <v>4.3207235206302499E-2</v>
      </c>
      <c r="AG20" s="19">
        <v>0.13951593797702699</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89</v>
      </c>
      <c r="E2" s="26"/>
      <c r="F2" s="26"/>
    </row>
    <row r="6" spans="2:6" ht="50" customHeight="1" x14ac:dyDescent="0.5">
      <c r="B6" s="20" t="s">
        <v>15</v>
      </c>
      <c r="C6" s="20" t="s">
        <v>80</v>
      </c>
      <c r="D6" s="20" t="s">
        <v>81</v>
      </c>
      <c r="E6" s="20" t="s">
        <v>82</v>
      </c>
    </row>
    <row r="7" spans="2:6" x14ac:dyDescent="0.5">
      <c r="B7" s="18" t="s">
        <v>83</v>
      </c>
      <c r="C7" s="17">
        <v>6.3944661079752399E-2</v>
      </c>
      <c r="D7" s="17">
        <v>8.4430395286730603E-2</v>
      </c>
      <c r="E7" s="17">
        <v>0.13183225765609899</v>
      </c>
    </row>
    <row r="8" spans="2:6" x14ac:dyDescent="0.5">
      <c r="B8" s="18" t="s">
        <v>84</v>
      </c>
      <c r="C8" s="17">
        <v>0.307714519837687</v>
      </c>
      <c r="D8" s="17">
        <v>0.385619075231662</v>
      </c>
      <c r="E8" s="17">
        <v>0.484017965434689</v>
      </c>
    </row>
    <row r="9" spans="2:6" x14ac:dyDescent="0.5">
      <c r="B9" s="18" t="s">
        <v>85</v>
      </c>
      <c r="C9" s="17">
        <v>0.31487928419827799</v>
      </c>
      <c r="D9" s="17">
        <v>0.333258310194121</v>
      </c>
      <c r="E9" s="17">
        <v>0.25973386363206102</v>
      </c>
    </row>
    <row r="10" spans="2:6" x14ac:dyDescent="0.5">
      <c r="B10" s="18" t="s">
        <v>86</v>
      </c>
      <c r="C10" s="17">
        <v>0.17903312674481001</v>
      </c>
      <c r="D10" s="17">
        <v>0.11924106807368499</v>
      </c>
      <c r="E10" s="17">
        <v>8.0031382041316504E-2</v>
      </c>
    </row>
    <row r="11" spans="2:6" x14ac:dyDescent="0.5">
      <c r="B11" s="18" t="s">
        <v>87</v>
      </c>
      <c r="C11" s="17">
        <v>9.92984271309022E-2</v>
      </c>
      <c r="D11" s="17">
        <v>3.7894962504741503E-2</v>
      </c>
      <c r="E11" s="17">
        <v>2.6944405000488302E-2</v>
      </c>
    </row>
    <row r="12" spans="2:6" x14ac:dyDescent="0.5">
      <c r="B12" s="18" t="s">
        <v>88</v>
      </c>
      <c r="C12" s="17">
        <v>3.5129981008569802E-2</v>
      </c>
      <c r="D12" s="17">
        <v>3.9556188709059997E-2</v>
      </c>
      <c r="E12" s="17">
        <v>1.74401262353466E-2</v>
      </c>
    </row>
    <row r="13" spans="2:6" x14ac:dyDescent="0.5">
      <c r="B13" s="16"/>
      <c r="C13" s="16"/>
      <c r="D13" s="16"/>
      <c r="E13" s="16"/>
    </row>
    <row r="14" spans="2:6" x14ac:dyDescent="0.5">
      <c r="B14" t="s">
        <v>59</v>
      </c>
    </row>
    <row r="15" spans="2:6" x14ac:dyDescent="0.5">
      <c r="B15" t="s">
        <v>60</v>
      </c>
    </row>
    <row r="19" spans="2:2" x14ac:dyDescent="0.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83</v>
      </c>
      <c r="C9" s="17">
        <v>6.3944661079752399E-2</v>
      </c>
      <c r="D9" s="17">
        <v>6.6094917857433003E-2</v>
      </c>
      <c r="E9" s="17">
        <v>6.2173070484105697E-2</v>
      </c>
      <c r="F9" s="17"/>
      <c r="G9" s="17">
        <v>6.6343660998627402E-2</v>
      </c>
      <c r="H9" s="17">
        <v>0.121112945449335</v>
      </c>
      <c r="I9" s="17">
        <v>7.1895825384549694E-2</v>
      </c>
      <c r="J9" s="17">
        <v>5.1681177316727202E-2</v>
      </c>
      <c r="K9" s="17">
        <v>4.8415920001892002E-2</v>
      </c>
      <c r="L9" s="17">
        <v>4.5630445167678703E-2</v>
      </c>
      <c r="M9" s="17"/>
      <c r="N9" s="17">
        <v>8.4564761903505606E-2</v>
      </c>
      <c r="O9" s="17">
        <v>4.1010454039014398E-2</v>
      </c>
      <c r="P9" s="17">
        <v>0.17443238301783701</v>
      </c>
      <c r="Q9" s="17">
        <v>1.82145500930198E-2</v>
      </c>
      <c r="R9" s="17">
        <v>0</v>
      </c>
      <c r="S9" s="17">
        <v>0</v>
      </c>
      <c r="T9" s="17">
        <v>0.11947557826260501</v>
      </c>
      <c r="U9" s="17">
        <v>8.1175620208829402E-2</v>
      </c>
      <c r="V9" s="17">
        <v>0.11022478288959101</v>
      </c>
      <c r="W9" s="17">
        <v>3.6026554911884598E-2</v>
      </c>
      <c r="X9" s="17">
        <v>7.6432370460246105E-2</v>
      </c>
      <c r="Y9" s="17">
        <v>6.4725954382296905E-2</v>
      </c>
      <c r="Z9" s="17">
        <v>7.1307436568390697E-2</v>
      </c>
      <c r="AA9" s="17">
        <v>0</v>
      </c>
      <c r="AB9" s="17">
        <v>5.5154119190352797E-2</v>
      </c>
      <c r="AC9" s="17">
        <v>3.3881111576930301E-2</v>
      </c>
      <c r="AD9" s="17">
        <v>5.07024506671978E-2</v>
      </c>
      <c r="AE9" s="17"/>
      <c r="AF9" s="17">
        <v>9.5837681014662002E-2</v>
      </c>
      <c r="AG9" s="17">
        <v>4.2927843989202401E-2</v>
      </c>
    </row>
    <row r="10" spans="2:33" x14ac:dyDescent="0.5">
      <c r="B10" s="18" t="s">
        <v>84</v>
      </c>
      <c r="C10" s="17">
        <v>0.307714519837687</v>
      </c>
      <c r="D10" s="17">
        <v>0.35625032813580199</v>
      </c>
      <c r="E10" s="17">
        <v>0.263327890975528</v>
      </c>
      <c r="F10" s="17"/>
      <c r="G10" s="17">
        <v>0.41338215769430098</v>
      </c>
      <c r="H10" s="17">
        <v>0.28089407993453602</v>
      </c>
      <c r="I10" s="17">
        <v>0.29430589043102601</v>
      </c>
      <c r="J10" s="17">
        <v>0.28334957689839801</v>
      </c>
      <c r="K10" s="17">
        <v>0.318851502126964</v>
      </c>
      <c r="L10" s="17">
        <v>0.30642700954595498</v>
      </c>
      <c r="M10" s="17"/>
      <c r="N10" s="17">
        <v>0.211952745478167</v>
      </c>
      <c r="O10" s="17">
        <v>0.281174892481108</v>
      </c>
      <c r="P10" s="17">
        <v>0.33090373543194601</v>
      </c>
      <c r="Q10" s="17">
        <v>0.25805929091308299</v>
      </c>
      <c r="R10" s="17">
        <v>0.50779495849610301</v>
      </c>
      <c r="S10" s="17">
        <v>0.23243487359100801</v>
      </c>
      <c r="T10" s="17">
        <v>0.11803812383878599</v>
      </c>
      <c r="U10" s="17">
        <v>0.36421815273088998</v>
      </c>
      <c r="V10" s="17">
        <v>0.27126183716945501</v>
      </c>
      <c r="W10" s="17">
        <v>0.25226664935196302</v>
      </c>
      <c r="X10" s="17">
        <v>0.43646826641800002</v>
      </c>
      <c r="Y10" s="17">
        <v>0.28205313045343999</v>
      </c>
      <c r="Z10" s="17">
        <v>0.29497781704758502</v>
      </c>
      <c r="AA10" s="17">
        <v>0.33672817476343497</v>
      </c>
      <c r="AB10" s="17">
        <v>0.317551524028508</v>
      </c>
      <c r="AC10" s="17">
        <v>0.425350468200414</v>
      </c>
      <c r="AD10" s="17">
        <v>0.36932637548098601</v>
      </c>
      <c r="AE10" s="17"/>
      <c r="AF10" s="17">
        <v>0.35047373282938099</v>
      </c>
      <c r="AG10" s="17">
        <v>0.27953711424184402</v>
      </c>
    </row>
    <row r="11" spans="2:33" x14ac:dyDescent="0.5">
      <c r="B11" s="18" t="s">
        <v>85</v>
      </c>
      <c r="C11" s="17">
        <v>0.31487928419827799</v>
      </c>
      <c r="D11" s="17">
        <v>0.29777747350344402</v>
      </c>
      <c r="E11" s="17">
        <v>0.33215847032540202</v>
      </c>
      <c r="F11" s="17"/>
      <c r="G11" s="17">
        <v>0.292073578129602</v>
      </c>
      <c r="H11" s="17">
        <v>0.36286942146290502</v>
      </c>
      <c r="I11" s="17">
        <v>0.290293168881327</v>
      </c>
      <c r="J11" s="17">
        <v>0.34094075421555903</v>
      </c>
      <c r="K11" s="17">
        <v>0.27158580024252998</v>
      </c>
      <c r="L11" s="17">
        <v>0.32334490115547998</v>
      </c>
      <c r="M11" s="17"/>
      <c r="N11" s="17">
        <v>0.186349042260367</v>
      </c>
      <c r="O11" s="17">
        <v>0.246990755445683</v>
      </c>
      <c r="P11" s="17">
        <v>0.33738074077126701</v>
      </c>
      <c r="Q11" s="17">
        <v>0.40240925781839598</v>
      </c>
      <c r="R11" s="17">
        <v>0.15299650873329099</v>
      </c>
      <c r="S11" s="17">
        <v>0.59990926022719604</v>
      </c>
      <c r="T11" s="17">
        <v>0.312059144110378</v>
      </c>
      <c r="U11" s="17">
        <v>0.31412164806360099</v>
      </c>
      <c r="V11" s="17">
        <v>0.26927799054162599</v>
      </c>
      <c r="W11" s="17">
        <v>0.41235685688051499</v>
      </c>
      <c r="X11" s="17">
        <v>0.42005439105895398</v>
      </c>
      <c r="Y11" s="17">
        <v>0.35690321856299501</v>
      </c>
      <c r="Z11" s="17">
        <v>0.30103137211893899</v>
      </c>
      <c r="AA11" s="17">
        <v>0.41441565445733902</v>
      </c>
      <c r="AB11" s="17">
        <v>0.330004224921705</v>
      </c>
      <c r="AC11" s="17">
        <v>0.20286031281516601</v>
      </c>
      <c r="AD11" s="17">
        <v>0.18860400644198699</v>
      </c>
      <c r="AE11" s="17"/>
      <c r="AF11" s="17">
        <v>0.319591860656601</v>
      </c>
      <c r="AG11" s="17">
        <v>0.31177379724056897</v>
      </c>
    </row>
    <row r="12" spans="2:33" x14ac:dyDescent="0.5">
      <c r="B12" s="18" t="s">
        <v>86</v>
      </c>
      <c r="C12" s="17">
        <v>0.17903312674481001</v>
      </c>
      <c r="D12" s="17">
        <v>0.15757257723737</v>
      </c>
      <c r="E12" s="17">
        <v>0.198300737060017</v>
      </c>
      <c r="F12" s="17"/>
      <c r="G12" s="17">
        <v>0.13986734506609799</v>
      </c>
      <c r="H12" s="17">
        <v>0.161107812051898</v>
      </c>
      <c r="I12" s="17">
        <v>0.193642357101213</v>
      </c>
      <c r="J12" s="17">
        <v>0.15859987256850799</v>
      </c>
      <c r="K12" s="17">
        <v>0.24252785102230801</v>
      </c>
      <c r="L12" s="17">
        <v>0.16553071789863499</v>
      </c>
      <c r="M12" s="17"/>
      <c r="N12" s="17">
        <v>0.24521111294075601</v>
      </c>
      <c r="O12" s="17">
        <v>0.22753650965810501</v>
      </c>
      <c r="P12" s="17">
        <v>0.15728314077895</v>
      </c>
      <c r="Q12" s="17">
        <v>0.20439709116368401</v>
      </c>
      <c r="R12" s="17">
        <v>0</v>
      </c>
      <c r="S12" s="17">
        <v>0.16765586618179501</v>
      </c>
      <c r="T12" s="17">
        <v>0.27894050607089499</v>
      </c>
      <c r="U12" s="17">
        <v>0.14999406759137399</v>
      </c>
      <c r="V12" s="17">
        <v>0.20422192903807601</v>
      </c>
      <c r="W12" s="17">
        <v>0.112963841345382</v>
      </c>
      <c r="X12" s="17">
        <v>0</v>
      </c>
      <c r="Y12" s="17">
        <v>0.18790690214507</v>
      </c>
      <c r="Z12" s="17">
        <v>0.22941375912713699</v>
      </c>
      <c r="AA12" s="17">
        <v>0.140467917363751</v>
      </c>
      <c r="AB12" s="17">
        <v>0.14482728397710901</v>
      </c>
      <c r="AC12" s="17">
        <v>0.21033647257100799</v>
      </c>
      <c r="AD12" s="17">
        <v>0.24813764531100899</v>
      </c>
      <c r="AE12" s="17"/>
      <c r="AF12" s="17">
        <v>0.15796510991506499</v>
      </c>
      <c r="AG12" s="17">
        <v>0.192916498626026</v>
      </c>
    </row>
    <row r="13" spans="2:33" x14ac:dyDescent="0.5">
      <c r="B13" s="18" t="s">
        <v>87</v>
      </c>
      <c r="C13" s="17">
        <v>9.92984271309022E-2</v>
      </c>
      <c r="D13" s="17">
        <v>8.9214979144701806E-2</v>
      </c>
      <c r="E13" s="17">
        <v>0.10685786367661</v>
      </c>
      <c r="F13" s="17"/>
      <c r="G13" s="17">
        <v>4.6304473430782103E-2</v>
      </c>
      <c r="H13" s="17">
        <v>6.4486298971775699E-2</v>
      </c>
      <c r="I13" s="17">
        <v>9.1019622464582103E-2</v>
      </c>
      <c r="J13" s="17">
        <v>0.13393456199869599</v>
      </c>
      <c r="K13" s="17">
        <v>9.8477340658120499E-2</v>
      </c>
      <c r="L13" s="17">
        <v>0.11683884856821999</v>
      </c>
      <c r="M13" s="17"/>
      <c r="N13" s="17">
        <v>0.18878527166817199</v>
      </c>
      <c r="O13" s="17">
        <v>0.122199884573295</v>
      </c>
      <c r="P13" s="17">
        <v>0</v>
      </c>
      <c r="Q13" s="17">
        <v>7.7947262451539504E-2</v>
      </c>
      <c r="R13" s="17">
        <v>0.158312741169854</v>
      </c>
      <c r="S13" s="17">
        <v>0</v>
      </c>
      <c r="T13" s="17">
        <v>0.17148664771733499</v>
      </c>
      <c r="U13" s="17">
        <v>9.0490511405305604E-2</v>
      </c>
      <c r="V13" s="17">
        <v>0.100411676782626</v>
      </c>
      <c r="W13" s="17">
        <v>0.18638609751025501</v>
      </c>
      <c r="X13" s="17">
        <v>0</v>
      </c>
      <c r="Y13" s="17">
        <v>9.4372564391739702E-2</v>
      </c>
      <c r="Z13" s="17">
        <v>7.0108846908046696E-2</v>
      </c>
      <c r="AA13" s="17">
        <v>0</v>
      </c>
      <c r="AB13" s="17">
        <v>0.116614652298364</v>
      </c>
      <c r="AC13" s="17">
        <v>5.9734123141932299E-2</v>
      </c>
      <c r="AD13" s="17">
        <v>7.5165835582850199E-2</v>
      </c>
      <c r="AE13" s="17"/>
      <c r="AF13" s="17">
        <v>5.5989609642569202E-2</v>
      </c>
      <c r="AG13" s="17">
        <v>0.12783801031926001</v>
      </c>
    </row>
    <row r="14" spans="2:33" x14ac:dyDescent="0.5">
      <c r="B14" s="18" t="s">
        <v>88</v>
      </c>
      <c r="C14" s="19">
        <v>3.5129981008569802E-2</v>
      </c>
      <c r="D14" s="19">
        <v>3.3089724121249102E-2</v>
      </c>
      <c r="E14" s="19">
        <v>3.7181967478338102E-2</v>
      </c>
      <c r="F14" s="19"/>
      <c r="G14" s="19">
        <v>4.2028784680590001E-2</v>
      </c>
      <c r="H14" s="19">
        <v>9.5294421295507893E-3</v>
      </c>
      <c r="I14" s="19">
        <v>5.88431357373023E-2</v>
      </c>
      <c r="J14" s="19">
        <v>3.1494057002110998E-2</v>
      </c>
      <c r="K14" s="19">
        <v>2.0141585948186099E-2</v>
      </c>
      <c r="L14" s="19">
        <v>4.2228077664030202E-2</v>
      </c>
      <c r="M14" s="19"/>
      <c r="N14" s="19">
        <v>8.3137065749033304E-2</v>
      </c>
      <c r="O14" s="19">
        <v>8.10875038027941E-2</v>
      </c>
      <c r="P14" s="19">
        <v>0</v>
      </c>
      <c r="Q14" s="19">
        <v>3.89725475602773E-2</v>
      </c>
      <c r="R14" s="19">
        <v>0.180895791600752</v>
      </c>
      <c r="S14" s="19">
        <v>0</v>
      </c>
      <c r="T14" s="19">
        <v>0</v>
      </c>
      <c r="U14" s="19">
        <v>0</v>
      </c>
      <c r="V14" s="19">
        <v>4.4601783578626701E-2</v>
      </c>
      <c r="W14" s="19">
        <v>0</v>
      </c>
      <c r="X14" s="19">
        <v>6.7044972062799801E-2</v>
      </c>
      <c r="Y14" s="19">
        <v>1.4038230064457801E-2</v>
      </c>
      <c r="Z14" s="19">
        <v>3.31607682299013E-2</v>
      </c>
      <c r="AA14" s="19">
        <v>0.10838825341547501</v>
      </c>
      <c r="AB14" s="19">
        <v>3.5848195583961601E-2</v>
      </c>
      <c r="AC14" s="19">
        <v>6.7837511694549296E-2</v>
      </c>
      <c r="AD14" s="19">
        <v>6.8063686515969696E-2</v>
      </c>
      <c r="AE14" s="19"/>
      <c r="AF14" s="19">
        <v>2.01420059417226E-2</v>
      </c>
      <c r="AG14" s="19">
        <v>4.5006735583098499E-2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83</v>
      </c>
      <c r="C9" s="17">
        <v>8.4430395286730603E-2</v>
      </c>
      <c r="D9" s="17">
        <v>9.0257790493058807E-2</v>
      </c>
      <c r="E9" s="17">
        <v>7.9285064872500102E-2</v>
      </c>
      <c r="F9" s="17"/>
      <c r="G9" s="17">
        <v>0.124303338538573</v>
      </c>
      <c r="H9" s="17">
        <v>0.142075638493077</v>
      </c>
      <c r="I9" s="17">
        <v>6.5946616464618302E-2</v>
      </c>
      <c r="J9" s="17">
        <v>8.2672567928762195E-2</v>
      </c>
      <c r="K9" s="17">
        <v>6.5545681911048301E-2</v>
      </c>
      <c r="L9" s="17">
        <v>6.5892484853628794E-2</v>
      </c>
      <c r="M9" s="17"/>
      <c r="N9" s="17">
        <v>7.1257574235130405E-2</v>
      </c>
      <c r="O9" s="17">
        <v>3.8206323290876303E-2</v>
      </c>
      <c r="P9" s="17">
        <v>0.11064355700763299</v>
      </c>
      <c r="Q9" s="17">
        <v>6.6160653330673794E-2</v>
      </c>
      <c r="R9" s="17">
        <v>0</v>
      </c>
      <c r="S9" s="17">
        <v>0.14079258026344399</v>
      </c>
      <c r="T9" s="17">
        <v>9.52401124669226E-2</v>
      </c>
      <c r="U9" s="17">
        <v>0.101933206621904</v>
      </c>
      <c r="V9" s="17">
        <v>0.111628280324677</v>
      </c>
      <c r="W9" s="17">
        <v>9.0448390529827602E-2</v>
      </c>
      <c r="X9" s="17">
        <v>3.2635607464926199E-2</v>
      </c>
      <c r="Y9" s="17">
        <v>9.1413708048373496E-2</v>
      </c>
      <c r="Z9" s="17">
        <v>7.0069926091461301E-2</v>
      </c>
      <c r="AA9" s="17">
        <v>0</v>
      </c>
      <c r="AB9" s="17">
        <v>8.0142382377169905E-2</v>
      </c>
      <c r="AC9" s="17">
        <v>0.20008369673641399</v>
      </c>
      <c r="AD9" s="17">
        <v>7.5896405854952803E-2</v>
      </c>
      <c r="AE9" s="17"/>
      <c r="AF9" s="17">
        <v>8.7404773909238495E-2</v>
      </c>
      <c r="AG9" s="17">
        <v>8.2470343476181707E-2</v>
      </c>
    </row>
    <row r="10" spans="2:33" x14ac:dyDescent="0.5">
      <c r="B10" s="18" t="s">
        <v>84</v>
      </c>
      <c r="C10" s="17">
        <v>0.385619075231662</v>
      </c>
      <c r="D10" s="17">
        <v>0.39740678298952098</v>
      </c>
      <c r="E10" s="17">
        <v>0.37604305065222199</v>
      </c>
      <c r="F10" s="17"/>
      <c r="G10" s="17">
        <v>0.37501212217153101</v>
      </c>
      <c r="H10" s="17">
        <v>0.37382123330810102</v>
      </c>
      <c r="I10" s="17">
        <v>0.379930333343729</v>
      </c>
      <c r="J10" s="17">
        <v>0.38102571988952899</v>
      </c>
      <c r="K10" s="17">
        <v>0.47611363807024099</v>
      </c>
      <c r="L10" s="17">
        <v>0.34227918052950901</v>
      </c>
      <c r="M10" s="17"/>
      <c r="N10" s="17">
        <v>0.41021850695276002</v>
      </c>
      <c r="O10" s="17">
        <v>0.31506066137167599</v>
      </c>
      <c r="P10" s="17">
        <v>0.24147117812062599</v>
      </c>
      <c r="Q10" s="17">
        <v>0.41890613191519899</v>
      </c>
      <c r="R10" s="17">
        <v>0.60565405544471695</v>
      </c>
      <c r="S10" s="17">
        <v>0.45911667996375199</v>
      </c>
      <c r="T10" s="17">
        <v>0.215452930337764</v>
      </c>
      <c r="U10" s="17">
        <v>0.40162705685695399</v>
      </c>
      <c r="V10" s="17">
        <v>0.39897192082557098</v>
      </c>
      <c r="W10" s="17">
        <v>0.31893759898289398</v>
      </c>
      <c r="X10" s="17">
        <v>0.54372742973667099</v>
      </c>
      <c r="Y10" s="17">
        <v>0.39075942796811403</v>
      </c>
      <c r="Z10" s="17">
        <v>0.40553389231481402</v>
      </c>
      <c r="AA10" s="17">
        <v>0.32791395430516201</v>
      </c>
      <c r="AB10" s="17">
        <v>0.35111476174657302</v>
      </c>
      <c r="AC10" s="17">
        <v>0.38741253725770203</v>
      </c>
      <c r="AD10" s="17">
        <v>0.42335276788517101</v>
      </c>
      <c r="AE10" s="17"/>
      <c r="AF10" s="17">
        <v>0.44868144123939602</v>
      </c>
      <c r="AG10" s="17">
        <v>0.34406232662689501</v>
      </c>
    </row>
    <row r="11" spans="2:33" x14ac:dyDescent="0.5">
      <c r="B11" s="18" t="s">
        <v>85</v>
      </c>
      <c r="C11" s="17">
        <v>0.333258310194121</v>
      </c>
      <c r="D11" s="17">
        <v>0.32305776287579802</v>
      </c>
      <c r="E11" s="17">
        <v>0.34412793104293499</v>
      </c>
      <c r="F11" s="17"/>
      <c r="G11" s="17">
        <v>0.37613189770705402</v>
      </c>
      <c r="H11" s="17">
        <v>0.355547089270491</v>
      </c>
      <c r="I11" s="17">
        <v>0.30136634800567302</v>
      </c>
      <c r="J11" s="17">
        <v>0.329169524437602</v>
      </c>
      <c r="K11" s="17">
        <v>0.281834735149051</v>
      </c>
      <c r="L11" s="17">
        <v>0.36766590166454599</v>
      </c>
      <c r="M11" s="17"/>
      <c r="N11" s="17">
        <v>0.224779472360843</v>
      </c>
      <c r="O11" s="17">
        <v>0.305416534697947</v>
      </c>
      <c r="P11" s="17">
        <v>0.57127457321097896</v>
      </c>
      <c r="Q11" s="17">
        <v>0.31022419958748398</v>
      </c>
      <c r="R11" s="17">
        <v>0.30939853751628599</v>
      </c>
      <c r="S11" s="17">
        <v>0.40009073977280402</v>
      </c>
      <c r="T11" s="17">
        <v>0.37670092611299499</v>
      </c>
      <c r="U11" s="17">
        <v>0.33529696578961199</v>
      </c>
      <c r="V11" s="17">
        <v>0.31618696281097203</v>
      </c>
      <c r="W11" s="17">
        <v>0.28975097275932599</v>
      </c>
      <c r="X11" s="17">
        <v>0.27521953907084001</v>
      </c>
      <c r="Y11" s="17">
        <v>0.31608203885365699</v>
      </c>
      <c r="Z11" s="17">
        <v>0.318472749409699</v>
      </c>
      <c r="AA11" s="17">
        <v>0.48325641775183398</v>
      </c>
      <c r="AB11" s="17">
        <v>0.38137228322045402</v>
      </c>
      <c r="AC11" s="17">
        <v>0.28493213116940203</v>
      </c>
      <c r="AD11" s="17">
        <v>0.35864164886932598</v>
      </c>
      <c r="AE11" s="17"/>
      <c r="AF11" s="17">
        <v>0.304556552670599</v>
      </c>
      <c r="AG11" s="17">
        <v>0.352172153702208</v>
      </c>
    </row>
    <row r="12" spans="2:33" x14ac:dyDescent="0.5">
      <c r="B12" s="18" t="s">
        <v>86</v>
      </c>
      <c r="C12" s="17">
        <v>0.11924106807368499</v>
      </c>
      <c r="D12" s="17">
        <v>0.13286872205512301</v>
      </c>
      <c r="E12" s="17">
        <v>0.10690559216168399</v>
      </c>
      <c r="F12" s="17"/>
      <c r="G12" s="17">
        <v>4.0675252657754901E-2</v>
      </c>
      <c r="H12" s="17">
        <v>8.2400601664467901E-2</v>
      </c>
      <c r="I12" s="17">
        <v>0.147088916446181</v>
      </c>
      <c r="J12" s="17">
        <v>0.12572042503563199</v>
      </c>
      <c r="K12" s="17">
        <v>0.13474946126741</v>
      </c>
      <c r="L12" s="17">
        <v>0.131668520923923</v>
      </c>
      <c r="M12" s="17"/>
      <c r="N12" s="17">
        <v>0.153043747804086</v>
      </c>
      <c r="O12" s="17">
        <v>0.259102672990495</v>
      </c>
      <c r="P12" s="17">
        <v>0</v>
      </c>
      <c r="Q12" s="17">
        <v>0.112001062380104</v>
      </c>
      <c r="R12" s="17">
        <v>0</v>
      </c>
      <c r="S12" s="17">
        <v>0</v>
      </c>
      <c r="T12" s="17">
        <v>0.19105224919664199</v>
      </c>
      <c r="U12" s="17">
        <v>0.121723008709454</v>
      </c>
      <c r="V12" s="17">
        <v>0.10806294186209101</v>
      </c>
      <c r="W12" s="17">
        <v>7.7522339813715202E-2</v>
      </c>
      <c r="X12" s="17">
        <v>8.1372451664763507E-2</v>
      </c>
      <c r="Y12" s="17">
        <v>0.141160882856421</v>
      </c>
      <c r="Z12" s="17">
        <v>0.11625096470637</v>
      </c>
      <c r="AA12" s="17">
        <v>0.18882962794300401</v>
      </c>
      <c r="AB12" s="17">
        <v>0.12704577503674</v>
      </c>
      <c r="AC12" s="17">
        <v>2.8092388852661701E-2</v>
      </c>
      <c r="AD12" s="17">
        <v>4.9805038667076203E-2</v>
      </c>
      <c r="AE12" s="17"/>
      <c r="AF12" s="17">
        <v>0.11113840727921501</v>
      </c>
      <c r="AG12" s="17">
        <v>0.12458054800414201</v>
      </c>
    </row>
    <row r="13" spans="2:33" x14ac:dyDescent="0.5">
      <c r="B13" s="18" t="s">
        <v>87</v>
      </c>
      <c r="C13" s="17">
        <v>3.7894962504741503E-2</v>
      </c>
      <c r="D13" s="17">
        <v>2.8325435536271398E-2</v>
      </c>
      <c r="E13" s="17">
        <v>4.3155372468806699E-2</v>
      </c>
      <c r="F13" s="17"/>
      <c r="G13" s="17">
        <v>3.7422823026214698E-2</v>
      </c>
      <c r="H13" s="17">
        <v>2.80390336098605E-2</v>
      </c>
      <c r="I13" s="17">
        <v>3.5773458327438001E-2</v>
      </c>
      <c r="J13" s="17">
        <v>3.6111016583031799E-2</v>
      </c>
      <c r="K13" s="17">
        <v>2.2908309219330899E-2</v>
      </c>
      <c r="L13" s="17">
        <v>5.6874818736758301E-2</v>
      </c>
      <c r="M13" s="17"/>
      <c r="N13" s="17">
        <v>6.3606673797191204E-2</v>
      </c>
      <c r="O13" s="17">
        <v>4.1010454039014398E-2</v>
      </c>
      <c r="P13" s="17">
        <v>0</v>
      </c>
      <c r="Q13" s="17">
        <v>3.37772979216849E-2</v>
      </c>
      <c r="R13" s="17">
        <v>8.4947407038996697E-2</v>
      </c>
      <c r="S13" s="17">
        <v>0</v>
      </c>
      <c r="T13" s="17">
        <v>6.3766466267775795E-2</v>
      </c>
      <c r="U13" s="17">
        <v>2.2706557654309699E-2</v>
      </c>
      <c r="V13" s="17">
        <v>2.0548110598061199E-2</v>
      </c>
      <c r="W13" s="17">
        <v>0.13266651412399699</v>
      </c>
      <c r="X13" s="17">
        <v>0</v>
      </c>
      <c r="Y13" s="17">
        <v>3.2885780205329E-2</v>
      </c>
      <c r="Z13" s="17">
        <v>6.2692937084506295E-2</v>
      </c>
      <c r="AA13" s="17">
        <v>0</v>
      </c>
      <c r="AB13" s="17">
        <v>3.1770908461134499E-2</v>
      </c>
      <c r="AC13" s="17">
        <v>0</v>
      </c>
      <c r="AD13" s="17">
        <v>2.4240452207504402E-2</v>
      </c>
      <c r="AE13" s="17"/>
      <c r="AF13" s="17">
        <v>2.9399542715349E-2</v>
      </c>
      <c r="AG13" s="17">
        <v>4.3493262201210997E-2</v>
      </c>
    </row>
    <row r="14" spans="2:33" x14ac:dyDescent="0.5">
      <c r="B14" s="18" t="s">
        <v>88</v>
      </c>
      <c r="C14" s="19">
        <v>3.9556188709059997E-2</v>
      </c>
      <c r="D14" s="19">
        <v>2.8083506050227199E-2</v>
      </c>
      <c r="E14" s="19">
        <v>5.0482988801852403E-2</v>
      </c>
      <c r="F14" s="19"/>
      <c r="G14" s="19">
        <v>4.6454565898871703E-2</v>
      </c>
      <c r="H14" s="19">
        <v>1.8116403654002501E-2</v>
      </c>
      <c r="I14" s="19">
        <v>6.9894327412361595E-2</v>
      </c>
      <c r="J14" s="19">
        <v>4.53007461254432E-2</v>
      </c>
      <c r="K14" s="19">
        <v>1.8848174382919199E-2</v>
      </c>
      <c r="L14" s="19">
        <v>3.5619093291635297E-2</v>
      </c>
      <c r="M14" s="19"/>
      <c r="N14" s="19">
        <v>7.7094024849989007E-2</v>
      </c>
      <c r="O14" s="19">
        <v>4.1203353609991E-2</v>
      </c>
      <c r="P14" s="19">
        <v>7.6610691660761399E-2</v>
      </c>
      <c r="Q14" s="19">
        <v>5.8930654864854201E-2</v>
      </c>
      <c r="R14" s="19">
        <v>0</v>
      </c>
      <c r="S14" s="19">
        <v>0</v>
      </c>
      <c r="T14" s="19">
        <v>5.7787315617899598E-2</v>
      </c>
      <c r="U14" s="19">
        <v>1.6713204367766198E-2</v>
      </c>
      <c r="V14" s="19">
        <v>4.4601783578626701E-2</v>
      </c>
      <c r="W14" s="19">
        <v>9.0674183790239699E-2</v>
      </c>
      <c r="X14" s="19">
        <v>6.7044972062799801E-2</v>
      </c>
      <c r="Y14" s="19">
        <v>2.7698162068104801E-2</v>
      </c>
      <c r="Z14" s="19">
        <v>2.6979530393149001E-2</v>
      </c>
      <c r="AA14" s="19">
        <v>0</v>
      </c>
      <c r="AB14" s="19">
        <v>2.8553889157928201E-2</v>
      </c>
      <c r="AC14" s="19">
        <v>9.9479245983820005E-2</v>
      </c>
      <c r="AD14" s="19">
        <v>6.8063686515969696E-2</v>
      </c>
      <c r="AE14" s="19"/>
      <c r="AF14" s="19">
        <v>1.88192821862017E-2</v>
      </c>
      <c r="AG14" s="19">
        <v>5.3221365989362099E-2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83</v>
      </c>
      <c r="C9" s="17">
        <v>0.13183225765609899</v>
      </c>
      <c r="D9" s="17">
        <v>0.11973661311703</v>
      </c>
      <c r="E9" s="17">
        <v>0.14370142393337901</v>
      </c>
      <c r="F9" s="17"/>
      <c r="G9" s="17">
        <v>0.20424591111005899</v>
      </c>
      <c r="H9" s="17">
        <v>0.16322907754328</v>
      </c>
      <c r="I9" s="17">
        <v>0.129363985884067</v>
      </c>
      <c r="J9" s="17">
        <v>0.118152386617753</v>
      </c>
      <c r="K9" s="17">
        <v>0.13569991100863801</v>
      </c>
      <c r="L9" s="17">
        <v>9.8137877298763998E-2</v>
      </c>
      <c r="M9" s="17"/>
      <c r="N9" s="17">
        <v>8.5087689611329398E-2</v>
      </c>
      <c r="O9" s="17">
        <v>0</v>
      </c>
      <c r="P9" s="17">
        <v>0.243669158149843</v>
      </c>
      <c r="Q9" s="17">
        <v>0.101989539040529</v>
      </c>
      <c r="R9" s="17">
        <v>0</v>
      </c>
      <c r="S9" s="17">
        <v>0</v>
      </c>
      <c r="T9" s="17">
        <v>0.11491599352237</v>
      </c>
      <c r="U9" s="17">
        <v>0.128496701830319</v>
      </c>
      <c r="V9" s="17">
        <v>0.134497017671766</v>
      </c>
      <c r="W9" s="17">
        <v>0.1802929250824</v>
      </c>
      <c r="X9" s="17">
        <v>9.6833986926064194E-2</v>
      </c>
      <c r="Y9" s="17">
        <v>0.140174237519721</v>
      </c>
      <c r="Z9" s="17">
        <v>0.14647781689919701</v>
      </c>
      <c r="AA9" s="17">
        <v>9.6339357887993193E-2</v>
      </c>
      <c r="AB9" s="17">
        <v>0.142827740181246</v>
      </c>
      <c r="AC9" s="17">
        <v>0.114333543894449</v>
      </c>
      <c r="AD9" s="17">
        <v>0.22927528443397499</v>
      </c>
      <c r="AE9" s="17"/>
      <c r="AF9" s="17">
        <v>0.13798680779692399</v>
      </c>
      <c r="AG9" s="17">
        <v>0.12777654092408799</v>
      </c>
    </row>
    <row r="10" spans="2:33" x14ac:dyDescent="0.5">
      <c r="B10" s="18" t="s">
        <v>84</v>
      </c>
      <c r="C10" s="17">
        <v>0.484017965434689</v>
      </c>
      <c r="D10" s="17">
        <v>0.46835795441619599</v>
      </c>
      <c r="E10" s="17">
        <v>0.50059824104163897</v>
      </c>
      <c r="F10" s="17"/>
      <c r="G10" s="17">
        <v>0.59274052096940499</v>
      </c>
      <c r="H10" s="17">
        <v>0.45299004015291</v>
      </c>
      <c r="I10" s="17">
        <v>0.44806092709624301</v>
      </c>
      <c r="J10" s="17">
        <v>0.50748801679928202</v>
      </c>
      <c r="K10" s="17">
        <v>0.46431183839074702</v>
      </c>
      <c r="L10" s="17">
        <v>0.48325200209742403</v>
      </c>
      <c r="M10" s="17"/>
      <c r="N10" s="17">
        <v>0.50888838892133703</v>
      </c>
      <c r="O10" s="17">
        <v>0.44440536290496702</v>
      </c>
      <c r="P10" s="17">
        <v>0.42860769696319201</v>
      </c>
      <c r="Q10" s="17">
        <v>0.442642387438691</v>
      </c>
      <c r="R10" s="17">
        <v>0.49812359797482297</v>
      </c>
      <c r="S10" s="17">
        <v>0.70893485642443299</v>
      </c>
      <c r="T10" s="17">
        <v>0.454415167769188</v>
      </c>
      <c r="U10" s="17">
        <v>0.50916413265266203</v>
      </c>
      <c r="V10" s="17">
        <v>0.47411397058555399</v>
      </c>
      <c r="W10" s="17">
        <v>0.38055343369755701</v>
      </c>
      <c r="X10" s="17">
        <v>0.50360305731453703</v>
      </c>
      <c r="Y10" s="17">
        <v>0.45190201443767097</v>
      </c>
      <c r="Z10" s="17">
        <v>0.57088502971311805</v>
      </c>
      <c r="AA10" s="17">
        <v>0.57373992850418698</v>
      </c>
      <c r="AB10" s="17">
        <v>0.46978885532744802</v>
      </c>
      <c r="AC10" s="17">
        <v>0.64219023105366302</v>
      </c>
      <c r="AD10" s="17">
        <v>0.32952981250785601</v>
      </c>
      <c r="AE10" s="17"/>
      <c r="AF10" s="17">
        <v>0.50913769707661505</v>
      </c>
      <c r="AG10" s="17">
        <v>0.46746460026702802</v>
      </c>
    </row>
    <row r="11" spans="2:33" x14ac:dyDescent="0.5">
      <c r="B11" s="18" t="s">
        <v>85</v>
      </c>
      <c r="C11" s="17">
        <v>0.25973386363206102</v>
      </c>
      <c r="D11" s="17">
        <v>0.28144994152082498</v>
      </c>
      <c r="E11" s="17">
        <v>0.23876829898140201</v>
      </c>
      <c r="F11" s="17"/>
      <c r="G11" s="17">
        <v>0.13151896122745901</v>
      </c>
      <c r="H11" s="17">
        <v>0.27390142672399098</v>
      </c>
      <c r="I11" s="17">
        <v>0.28064968901219001</v>
      </c>
      <c r="J11" s="17">
        <v>0.24528224936440199</v>
      </c>
      <c r="K11" s="17">
        <v>0.27565701849075003</v>
      </c>
      <c r="L11" s="17">
        <v>0.28367840470432998</v>
      </c>
      <c r="M11" s="17"/>
      <c r="N11" s="17">
        <v>0.247985724243412</v>
      </c>
      <c r="O11" s="17">
        <v>0.46054730151829798</v>
      </c>
      <c r="P11" s="17">
        <v>0.32772314488696502</v>
      </c>
      <c r="Q11" s="17">
        <v>0.289628782237218</v>
      </c>
      <c r="R11" s="17">
        <v>0.23603320338542899</v>
      </c>
      <c r="S11" s="17">
        <v>0.123409277393771</v>
      </c>
      <c r="T11" s="17">
        <v>0.20569301486241001</v>
      </c>
      <c r="U11" s="17">
        <v>0.23682847725477399</v>
      </c>
      <c r="V11" s="17">
        <v>0.30658968925216001</v>
      </c>
      <c r="W11" s="17">
        <v>0.231242639893906</v>
      </c>
      <c r="X11" s="17">
        <v>0.33251798369659902</v>
      </c>
      <c r="Y11" s="17">
        <v>0.30898595316493799</v>
      </c>
      <c r="Z11" s="17">
        <v>0.17031838217106299</v>
      </c>
      <c r="AA11" s="17">
        <v>0.25727828316474399</v>
      </c>
      <c r="AB11" s="17">
        <v>0.265719043307589</v>
      </c>
      <c r="AC11" s="17">
        <v>0.20373110221000101</v>
      </c>
      <c r="AD11" s="17">
        <v>0.25710246824969901</v>
      </c>
      <c r="AE11" s="17"/>
      <c r="AF11" s="17">
        <v>0.245053535611055</v>
      </c>
      <c r="AG11" s="17">
        <v>0.26940788539219701</v>
      </c>
    </row>
    <row r="12" spans="2:33" x14ac:dyDescent="0.5">
      <c r="B12" s="18" t="s">
        <v>86</v>
      </c>
      <c r="C12" s="17">
        <v>8.0031382041316504E-2</v>
      </c>
      <c r="D12" s="17">
        <v>7.4528028440580402E-2</v>
      </c>
      <c r="E12" s="17">
        <v>8.3215190105657602E-2</v>
      </c>
      <c r="F12" s="17"/>
      <c r="G12" s="17">
        <v>6.2249625821270499E-2</v>
      </c>
      <c r="H12" s="17">
        <v>7.0705521644834804E-2</v>
      </c>
      <c r="I12" s="17">
        <v>9.41461349375151E-2</v>
      </c>
      <c r="J12" s="17">
        <v>8.4127723175428201E-2</v>
      </c>
      <c r="K12" s="17">
        <v>8.2139700103071298E-2</v>
      </c>
      <c r="L12" s="17">
        <v>7.6321992331189706E-2</v>
      </c>
      <c r="M12" s="17"/>
      <c r="N12" s="17">
        <v>0.102301863541384</v>
      </c>
      <c r="O12" s="17">
        <v>9.5047335576735198E-2</v>
      </c>
      <c r="P12" s="17">
        <v>0</v>
      </c>
      <c r="Q12" s="17">
        <v>6.8635979021111695E-2</v>
      </c>
      <c r="R12" s="17">
        <v>0.26584319863974898</v>
      </c>
      <c r="S12" s="17">
        <v>0.16765586618179501</v>
      </c>
      <c r="T12" s="17">
        <v>0.10342204196035699</v>
      </c>
      <c r="U12" s="17">
        <v>9.1747466526322499E-2</v>
      </c>
      <c r="V12" s="17">
        <v>4.0197538911893302E-2</v>
      </c>
      <c r="W12" s="17">
        <v>9.7714655036458306E-2</v>
      </c>
      <c r="X12" s="17">
        <v>0</v>
      </c>
      <c r="Y12" s="17">
        <v>7.0331687803148094E-2</v>
      </c>
      <c r="Z12" s="17">
        <v>5.4699898106715099E-2</v>
      </c>
      <c r="AA12" s="17">
        <v>7.2642430443076098E-2</v>
      </c>
      <c r="AB12" s="17">
        <v>9.9337252096082795E-2</v>
      </c>
      <c r="AC12" s="17">
        <v>0</v>
      </c>
      <c r="AD12" s="17">
        <v>0.10221638064399199</v>
      </c>
      <c r="AE12" s="17"/>
      <c r="AF12" s="17">
        <v>7.5714189588623707E-2</v>
      </c>
      <c r="AG12" s="17">
        <v>8.2876319407176699E-2</v>
      </c>
    </row>
    <row r="13" spans="2:33" x14ac:dyDescent="0.5">
      <c r="B13" s="18" t="s">
        <v>87</v>
      </c>
      <c r="C13" s="17">
        <v>2.6944405000488302E-2</v>
      </c>
      <c r="D13" s="17">
        <v>3.2986967378837398E-2</v>
      </c>
      <c r="E13" s="17">
        <v>2.13743885014052E-2</v>
      </c>
      <c r="F13" s="17"/>
      <c r="G13" s="17">
        <v>0</v>
      </c>
      <c r="H13" s="17">
        <v>3.4409212870208802E-2</v>
      </c>
      <c r="I13" s="17">
        <v>2.4193727338801901E-2</v>
      </c>
      <c r="J13" s="17">
        <v>1.5827854154448699E-2</v>
      </c>
      <c r="K13" s="17">
        <v>2.9049468195543101E-2</v>
      </c>
      <c r="L13" s="17">
        <v>4.2265510498121897E-2</v>
      </c>
      <c r="M13" s="17"/>
      <c r="N13" s="17">
        <v>1.17847218424068E-2</v>
      </c>
      <c r="O13" s="17">
        <v>0</v>
      </c>
      <c r="P13" s="17">
        <v>0</v>
      </c>
      <c r="Q13" s="17">
        <v>3.9916214609153899E-2</v>
      </c>
      <c r="R13" s="17">
        <v>0</v>
      </c>
      <c r="S13" s="17">
        <v>0</v>
      </c>
      <c r="T13" s="17">
        <v>6.3766466267775795E-2</v>
      </c>
      <c r="U13" s="17">
        <v>3.37632217359225E-2</v>
      </c>
      <c r="V13" s="17">
        <v>0</v>
      </c>
      <c r="W13" s="17">
        <v>0.110196346289678</v>
      </c>
      <c r="X13" s="17">
        <v>0</v>
      </c>
      <c r="Y13" s="17">
        <v>2.8606107074521901E-2</v>
      </c>
      <c r="Z13" s="17">
        <v>3.57246868639206E-2</v>
      </c>
      <c r="AA13" s="17">
        <v>0</v>
      </c>
      <c r="AB13" s="17">
        <v>2.2327109087633398E-2</v>
      </c>
      <c r="AC13" s="17">
        <v>0</v>
      </c>
      <c r="AD13" s="17">
        <v>1.3812367648508401E-2</v>
      </c>
      <c r="AE13" s="17"/>
      <c r="AF13" s="17">
        <v>2.4688858981435701E-2</v>
      </c>
      <c r="AG13" s="17">
        <v>2.8430761520456999E-2</v>
      </c>
    </row>
    <row r="14" spans="2:33" x14ac:dyDescent="0.5">
      <c r="B14" s="18" t="s">
        <v>88</v>
      </c>
      <c r="C14" s="19">
        <v>1.74401262353466E-2</v>
      </c>
      <c r="D14" s="19">
        <v>2.29404951265317E-2</v>
      </c>
      <c r="E14" s="19">
        <v>1.2342457436517301E-2</v>
      </c>
      <c r="F14" s="19"/>
      <c r="G14" s="19">
        <v>9.2449808718069702E-3</v>
      </c>
      <c r="H14" s="19">
        <v>4.7647210647753903E-3</v>
      </c>
      <c r="I14" s="19">
        <v>2.3585535731183601E-2</v>
      </c>
      <c r="J14" s="19">
        <v>2.91217698886857E-2</v>
      </c>
      <c r="K14" s="19">
        <v>1.31420638112509E-2</v>
      </c>
      <c r="L14" s="19">
        <v>1.63442130701709E-2</v>
      </c>
      <c r="M14" s="19"/>
      <c r="N14" s="19">
        <v>4.3951611840131501E-2</v>
      </c>
      <c r="O14" s="19">
        <v>0</v>
      </c>
      <c r="P14" s="19">
        <v>0</v>
      </c>
      <c r="Q14" s="19">
        <v>5.7187097653297103E-2</v>
      </c>
      <c r="R14" s="19">
        <v>0</v>
      </c>
      <c r="S14" s="19">
        <v>0</v>
      </c>
      <c r="T14" s="19">
        <v>5.7787315617899598E-2</v>
      </c>
      <c r="U14" s="19">
        <v>0</v>
      </c>
      <c r="V14" s="19">
        <v>4.4601783578626701E-2</v>
      </c>
      <c r="W14" s="19">
        <v>0</v>
      </c>
      <c r="X14" s="19">
        <v>6.7044972062799801E-2</v>
      </c>
      <c r="Y14" s="19">
        <v>0</v>
      </c>
      <c r="Z14" s="19">
        <v>2.1894186245985499E-2</v>
      </c>
      <c r="AA14" s="19">
        <v>0</v>
      </c>
      <c r="AB14" s="19">
        <v>0</v>
      </c>
      <c r="AC14" s="19">
        <v>3.9745122841887699E-2</v>
      </c>
      <c r="AD14" s="19">
        <v>6.8063686515969696E-2</v>
      </c>
      <c r="AE14" s="19"/>
      <c r="AF14" s="19">
        <v>7.4189109453466602E-3</v>
      </c>
      <c r="AG14" s="19">
        <v>2.4043892489053299E-2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7.6772978694476204E-2</v>
      </c>
      <c r="D9" s="17">
        <v>8.4931071328242694E-2</v>
      </c>
      <c r="E9" s="17">
        <v>6.9409313778147602E-2</v>
      </c>
      <c r="F9" s="17"/>
      <c r="G9" s="17">
        <v>5.8957693419091503E-2</v>
      </c>
      <c r="H9" s="17">
        <v>0.12560546723016899</v>
      </c>
      <c r="I9" s="17">
        <v>7.8428064507693795E-2</v>
      </c>
      <c r="J9" s="17">
        <v>6.0926464686435602E-2</v>
      </c>
      <c r="K9" s="17">
        <v>7.8357232804979304E-2</v>
      </c>
      <c r="L9" s="17">
        <v>6.6473696378333905E-2</v>
      </c>
      <c r="M9" s="17"/>
      <c r="N9" s="17">
        <v>6.58919886847215E-2</v>
      </c>
      <c r="O9" s="17">
        <v>0</v>
      </c>
      <c r="P9" s="17">
        <v>0</v>
      </c>
      <c r="Q9" s="17">
        <v>7.8759039560029998E-2</v>
      </c>
      <c r="R9" s="17">
        <v>0</v>
      </c>
      <c r="S9" s="17">
        <v>0.123409277393771</v>
      </c>
      <c r="T9" s="17">
        <v>0.118456052553867</v>
      </c>
      <c r="U9" s="17">
        <v>6.6023295855557898E-2</v>
      </c>
      <c r="V9" s="17">
        <v>4.6759545949285698E-2</v>
      </c>
      <c r="W9" s="17">
        <v>0.123975658693342</v>
      </c>
      <c r="X9" s="17">
        <v>0</v>
      </c>
      <c r="Y9" s="17">
        <v>8.5551415072427903E-2</v>
      </c>
      <c r="Z9" s="17">
        <v>8.2727093735165597E-2</v>
      </c>
      <c r="AA9" s="17">
        <v>4.6740709762330697E-2</v>
      </c>
      <c r="AB9" s="17">
        <v>8.8627604333860105E-2</v>
      </c>
      <c r="AC9" s="17">
        <v>3.3881111576930301E-2</v>
      </c>
      <c r="AD9" s="17">
        <v>0.150820974278736</v>
      </c>
      <c r="AE9" s="17"/>
      <c r="AF9" s="17">
        <v>0.10224508000357201</v>
      </c>
      <c r="AG9" s="17">
        <v>5.9987409462781902E-2</v>
      </c>
    </row>
    <row r="10" spans="2:33" x14ac:dyDescent="0.5">
      <c r="B10" s="18" t="s">
        <v>94</v>
      </c>
      <c r="C10" s="17">
        <v>0.360210710561782</v>
      </c>
      <c r="D10" s="17">
        <v>0.35195162915871098</v>
      </c>
      <c r="E10" s="17">
        <v>0.36936154682707201</v>
      </c>
      <c r="F10" s="17"/>
      <c r="G10" s="17">
        <v>0.43204938230087803</v>
      </c>
      <c r="H10" s="17">
        <v>0.34621180570835902</v>
      </c>
      <c r="I10" s="17">
        <v>0.30077553837498799</v>
      </c>
      <c r="J10" s="17">
        <v>0.34957677335579401</v>
      </c>
      <c r="K10" s="17">
        <v>0.36783978045522697</v>
      </c>
      <c r="L10" s="17">
        <v>0.39010698307050601</v>
      </c>
      <c r="M10" s="17"/>
      <c r="N10" s="17">
        <v>0.35847719750761198</v>
      </c>
      <c r="O10" s="17">
        <v>0.23872728241104299</v>
      </c>
      <c r="P10" s="17">
        <v>0.27559938760720598</v>
      </c>
      <c r="Q10" s="17">
        <v>0.303587775959554</v>
      </c>
      <c r="R10" s="17">
        <v>0.33389230033404299</v>
      </c>
      <c r="S10" s="17">
        <v>0.33570740256998</v>
      </c>
      <c r="T10" s="17">
        <v>0.27318541027062299</v>
      </c>
      <c r="U10" s="17">
        <v>0.33848034014043199</v>
      </c>
      <c r="V10" s="17">
        <v>0.44897135413844302</v>
      </c>
      <c r="W10" s="17">
        <v>0.32021782634072998</v>
      </c>
      <c r="X10" s="17">
        <v>0.48188529272485198</v>
      </c>
      <c r="Y10" s="17">
        <v>0.35545381926494901</v>
      </c>
      <c r="Z10" s="17">
        <v>0.382866204969605</v>
      </c>
      <c r="AA10" s="17">
        <v>0.63538747215733105</v>
      </c>
      <c r="AB10" s="17">
        <v>0.36663191135504197</v>
      </c>
      <c r="AC10" s="17">
        <v>0.44886713613120599</v>
      </c>
      <c r="AD10" s="17">
        <v>0.224987667088519</v>
      </c>
      <c r="AE10" s="17"/>
      <c r="AF10" s="17">
        <v>0.36804098879221903</v>
      </c>
      <c r="AG10" s="17">
        <v>0.35505072490745698</v>
      </c>
    </row>
    <row r="11" spans="2:33" ht="28.7" x14ac:dyDescent="0.5">
      <c r="B11" s="18" t="s">
        <v>95</v>
      </c>
      <c r="C11" s="17">
        <v>0.21493910612602901</v>
      </c>
      <c r="D11" s="17">
        <v>0.23424957562529999</v>
      </c>
      <c r="E11" s="17">
        <v>0.19763770665448599</v>
      </c>
      <c r="F11" s="17"/>
      <c r="G11" s="17">
        <v>0.242015903366194</v>
      </c>
      <c r="H11" s="17">
        <v>0.25409951339741899</v>
      </c>
      <c r="I11" s="17">
        <v>0.24919977722702699</v>
      </c>
      <c r="J11" s="17">
        <v>0.20817222415550399</v>
      </c>
      <c r="K11" s="17">
        <v>0.23161880335294799</v>
      </c>
      <c r="L11" s="17">
        <v>0.15135674503051399</v>
      </c>
      <c r="M11" s="17"/>
      <c r="N11" s="17">
        <v>0.18250628671878499</v>
      </c>
      <c r="O11" s="17">
        <v>0.33326506659468402</v>
      </c>
      <c r="P11" s="17">
        <v>0.47664101367539802</v>
      </c>
      <c r="Q11" s="17">
        <v>0.32201770464597801</v>
      </c>
      <c r="R11" s="17">
        <v>5.51374117846768E-2</v>
      </c>
      <c r="S11" s="17">
        <v>0.14079258026344399</v>
      </c>
      <c r="T11" s="17">
        <v>0.18753909694002899</v>
      </c>
      <c r="U11" s="17">
        <v>0.19446771975872501</v>
      </c>
      <c r="V11" s="17">
        <v>0.15988393309972601</v>
      </c>
      <c r="W11" s="17">
        <v>0.12295653749918201</v>
      </c>
      <c r="X11" s="17">
        <v>0.127766572508689</v>
      </c>
      <c r="Y11" s="17">
        <v>0.238693669770592</v>
      </c>
      <c r="Z11" s="17">
        <v>0.18901325118787399</v>
      </c>
      <c r="AA11" s="17">
        <v>0.14889002974926899</v>
      </c>
      <c r="AB11" s="17">
        <v>0.23974965126526601</v>
      </c>
      <c r="AC11" s="17">
        <v>0.27881565332236102</v>
      </c>
      <c r="AD11" s="17">
        <v>0.22787067109865999</v>
      </c>
      <c r="AE11" s="17"/>
      <c r="AF11" s="17">
        <v>0.20059800618324</v>
      </c>
      <c r="AG11" s="17">
        <v>0.224389583847801</v>
      </c>
    </row>
    <row r="12" spans="2:33" x14ac:dyDescent="0.5">
      <c r="B12" s="18" t="s">
        <v>96</v>
      </c>
      <c r="C12" s="17">
        <v>0.18598764638663401</v>
      </c>
      <c r="D12" s="17">
        <v>0.17082753343608201</v>
      </c>
      <c r="E12" s="17">
        <v>0.19707151504811299</v>
      </c>
      <c r="F12" s="17"/>
      <c r="G12" s="17">
        <v>0.19494556456253001</v>
      </c>
      <c r="H12" s="17">
        <v>0.1652202765985</v>
      </c>
      <c r="I12" s="17">
        <v>0.21810447189738799</v>
      </c>
      <c r="J12" s="17">
        <v>0.196233779629369</v>
      </c>
      <c r="K12" s="17">
        <v>0.17208390075222499</v>
      </c>
      <c r="L12" s="17">
        <v>0.171276106028351</v>
      </c>
      <c r="M12" s="17"/>
      <c r="N12" s="17">
        <v>0.21928062301786699</v>
      </c>
      <c r="O12" s="17">
        <v>0.25355063851666998</v>
      </c>
      <c r="P12" s="17">
        <v>0.13711604170976299</v>
      </c>
      <c r="Q12" s="17">
        <v>0.13481961242468099</v>
      </c>
      <c r="R12" s="17">
        <v>0.33920853277060597</v>
      </c>
      <c r="S12" s="17">
        <v>0.23243487359100801</v>
      </c>
      <c r="T12" s="17">
        <v>0.242474643622313</v>
      </c>
      <c r="U12" s="17">
        <v>0.18557813994657199</v>
      </c>
      <c r="V12" s="17">
        <v>9.3133147767977306E-2</v>
      </c>
      <c r="W12" s="17">
        <v>0.18784291177154899</v>
      </c>
      <c r="X12" s="17">
        <v>0.142720302382984</v>
      </c>
      <c r="Y12" s="17">
        <v>0.21810012601220299</v>
      </c>
      <c r="Z12" s="17">
        <v>0.24877230060408301</v>
      </c>
      <c r="AA12" s="17">
        <v>7.2642430443076098E-2</v>
      </c>
      <c r="AB12" s="17">
        <v>0.160021751272481</v>
      </c>
      <c r="AC12" s="17">
        <v>8.5773810705503703E-2</v>
      </c>
      <c r="AD12" s="17">
        <v>0.19264652422793799</v>
      </c>
      <c r="AE12" s="17"/>
      <c r="AF12" s="17">
        <v>0.18671640216454</v>
      </c>
      <c r="AG12" s="17">
        <v>0.18550741193661399</v>
      </c>
    </row>
    <row r="13" spans="2:33" x14ac:dyDescent="0.5">
      <c r="B13" s="18" t="s">
        <v>97</v>
      </c>
      <c r="C13" s="17">
        <v>0.14302474752274999</v>
      </c>
      <c r="D13" s="17">
        <v>0.15035684759961901</v>
      </c>
      <c r="E13" s="17">
        <v>0.13669332196832401</v>
      </c>
      <c r="F13" s="17"/>
      <c r="G13" s="17">
        <v>6.2786475479499504E-2</v>
      </c>
      <c r="H13" s="17">
        <v>9.8134340615043406E-2</v>
      </c>
      <c r="I13" s="17">
        <v>0.12552991011192299</v>
      </c>
      <c r="J13" s="17">
        <v>0.15721403733890099</v>
      </c>
      <c r="K13" s="17">
        <v>0.12784165878100701</v>
      </c>
      <c r="L13" s="17">
        <v>0.20952168705591101</v>
      </c>
      <c r="M13" s="17"/>
      <c r="N13" s="17">
        <v>0.13051304811289099</v>
      </c>
      <c r="O13" s="17">
        <v>0.13325365886761201</v>
      </c>
      <c r="P13" s="17">
        <v>0.11064355700763299</v>
      </c>
      <c r="Q13" s="17">
        <v>0.120899652800603</v>
      </c>
      <c r="R13" s="17">
        <v>0.27176175511067402</v>
      </c>
      <c r="S13" s="17">
        <v>0.16765586618179501</v>
      </c>
      <c r="T13" s="17">
        <v>0.14218356422760101</v>
      </c>
      <c r="U13" s="17">
        <v>0.21545050429871301</v>
      </c>
      <c r="V13" s="17">
        <v>0.174136382992338</v>
      </c>
      <c r="W13" s="17">
        <v>0.20791100132613599</v>
      </c>
      <c r="X13" s="17">
        <v>0.24762783238347599</v>
      </c>
      <c r="Y13" s="17">
        <v>9.5682761904853697E-2</v>
      </c>
      <c r="Z13" s="17">
        <v>7.5627687763009002E-2</v>
      </c>
      <c r="AA13" s="17">
        <v>9.6339357887993193E-2</v>
      </c>
      <c r="AB13" s="17">
        <v>0.13271328871292101</v>
      </c>
      <c r="AC13" s="17">
        <v>0.152662288263999</v>
      </c>
      <c r="AD13" s="17">
        <v>0.165571386320818</v>
      </c>
      <c r="AE13" s="17"/>
      <c r="AF13" s="17">
        <v>0.13213348308464101</v>
      </c>
      <c r="AG13" s="17">
        <v>0.15020185753138801</v>
      </c>
    </row>
    <row r="14" spans="2:33" x14ac:dyDescent="0.5">
      <c r="B14" s="18" t="s">
        <v>77</v>
      </c>
      <c r="C14" s="17">
        <v>1.9064810708329102E-2</v>
      </c>
      <c r="D14" s="17">
        <v>7.6833428520448801E-3</v>
      </c>
      <c r="E14" s="17">
        <v>2.9826595723857399E-2</v>
      </c>
      <c r="F14" s="17"/>
      <c r="G14" s="17">
        <v>9.2449808718069702E-3</v>
      </c>
      <c r="H14" s="17">
        <v>1.0728596450509E-2</v>
      </c>
      <c r="I14" s="17">
        <v>2.7962237880980199E-2</v>
      </c>
      <c r="J14" s="17">
        <v>2.7876720833997001E-2</v>
      </c>
      <c r="K14" s="17">
        <v>2.2258623853612901E-2</v>
      </c>
      <c r="L14" s="17">
        <v>1.12647824363844E-2</v>
      </c>
      <c r="M14" s="17"/>
      <c r="N14" s="17">
        <v>4.3330855958123402E-2</v>
      </c>
      <c r="O14" s="17">
        <v>4.1203353609991E-2</v>
      </c>
      <c r="P14" s="17">
        <v>0</v>
      </c>
      <c r="Q14" s="17">
        <v>3.9916214609153899E-2</v>
      </c>
      <c r="R14" s="17">
        <v>0</v>
      </c>
      <c r="S14" s="17">
        <v>0</v>
      </c>
      <c r="T14" s="17">
        <v>3.6161232385567399E-2</v>
      </c>
      <c r="U14" s="17">
        <v>0</v>
      </c>
      <c r="V14" s="17">
        <v>7.71156360522295E-2</v>
      </c>
      <c r="W14" s="17">
        <v>3.7096064369059802E-2</v>
      </c>
      <c r="X14" s="17">
        <v>0</v>
      </c>
      <c r="Y14" s="17">
        <v>6.5182079749748403E-3</v>
      </c>
      <c r="Z14" s="17">
        <v>2.09934617402633E-2</v>
      </c>
      <c r="AA14" s="17">
        <v>0</v>
      </c>
      <c r="AB14" s="17">
        <v>1.22557930604296E-2</v>
      </c>
      <c r="AC14" s="17">
        <v>0</v>
      </c>
      <c r="AD14" s="17">
        <v>3.81027769853289E-2</v>
      </c>
      <c r="AE14" s="17"/>
      <c r="AF14" s="17">
        <v>1.0266039771787999E-2</v>
      </c>
      <c r="AG14" s="17">
        <v>2.4863012313957499E-2</v>
      </c>
    </row>
    <row r="15" spans="2:33" x14ac:dyDescent="0.5">
      <c r="B15" s="18" t="s">
        <v>98</v>
      </c>
      <c r="C15" s="21">
        <v>0.43698368925625802</v>
      </c>
      <c r="D15" s="21">
        <v>0.43688270048695399</v>
      </c>
      <c r="E15" s="21">
        <v>0.43877086060522003</v>
      </c>
      <c r="F15" s="21"/>
      <c r="G15" s="21">
        <v>0.49100707571996999</v>
      </c>
      <c r="H15" s="21">
        <v>0.47181727293852799</v>
      </c>
      <c r="I15" s="21">
        <v>0.37920360288268101</v>
      </c>
      <c r="J15" s="21">
        <v>0.41050323804222899</v>
      </c>
      <c r="K15" s="21">
        <v>0.446197013260207</v>
      </c>
      <c r="L15" s="21">
        <v>0.45658067944884001</v>
      </c>
      <c r="M15" s="21"/>
      <c r="N15" s="21">
        <v>0.42436918619233299</v>
      </c>
      <c r="O15" s="21">
        <v>0.23872728241104299</v>
      </c>
      <c r="P15" s="21">
        <v>0.27559938760720598</v>
      </c>
      <c r="Q15" s="21">
        <v>0.38234681551958399</v>
      </c>
      <c r="R15" s="21">
        <v>0.33389230033404299</v>
      </c>
      <c r="S15" s="21">
        <v>0.45911667996375199</v>
      </c>
      <c r="T15" s="21">
        <v>0.39164146282449003</v>
      </c>
      <c r="U15" s="21">
        <v>0.40450363599598999</v>
      </c>
      <c r="V15" s="21">
        <v>0.49573090008772902</v>
      </c>
      <c r="W15" s="21">
        <v>0.44419348503407202</v>
      </c>
      <c r="X15" s="21">
        <v>0.48188529272485198</v>
      </c>
      <c r="Y15" s="21">
        <v>0.44100523433737698</v>
      </c>
      <c r="Z15" s="21">
        <v>0.46559329870477101</v>
      </c>
      <c r="AA15" s="21">
        <v>0.68212818191966196</v>
      </c>
      <c r="AB15" s="21">
        <v>0.45525951568890199</v>
      </c>
      <c r="AC15" s="21">
        <v>0.48274824770813701</v>
      </c>
      <c r="AD15" s="21">
        <v>0.375808641367256</v>
      </c>
      <c r="AE15" s="21"/>
      <c r="AF15" s="21">
        <v>0.47028606879579099</v>
      </c>
      <c r="AG15" s="21">
        <v>0.41503813437023901</v>
      </c>
    </row>
    <row r="16" spans="2:33" x14ac:dyDescent="0.5">
      <c r="B16" s="18" t="s">
        <v>99</v>
      </c>
      <c r="C16" s="21">
        <v>0.32901239390938403</v>
      </c>
      <c r="D16" s="21">
        <v>0.32118438103570102</v>
      </c>
      <c r="E16" s="21">
        <v>0.333764837016437</v>
      </c>
      <c r="F16" s="21"/>
      <c r="G16" s="21">
        <v>0.25773204004202899</v>
      </c>
      <c r="H16" s="21">
        <v>0.26335461721354397</v>
      </c>
      <c r="I16" s="21">
        <v>0.34363438200931201</v>
      </c>
      <c r="J16" s="21">
        <v>0.35344781696826999</v>
      </c>
      <c r="K16" s="21">
        <v>0.29992555953323202</v>
      </c>
      <c r="L16" s="21">
        <v>0.38079779308426198</v>
      </c>
      <c r="M16" s="21"/>
      <c r="N16" s="21">
        <v>0.34979367113075799</v>
      </c>
      <c r="O16" s="21">
        <v>0.38680429738428201</v>
      </c>
      <c r="P16" s="21">
        <v>0.247759598717396</v>
      </c>
      <c r="Q16" s="21">
        <v>0.25571926522528399</v>
      </c>
      <c r="R16" s="21">
        <v>0.61097028788128105</v>
      </c>
      <c r="S16" s="21">
        <v>0.40009073977280402</v>
      </c>
      <c r="T16" s="21">
        <v>0.384658207849914</v>
      </c>
      <c r="U16" s="21">
        <v>0.401028644245285</v>
      </c>
      <c r="V16" s="21">
        <v>0.26726953076031601</v>
      </c>
      <c r="W16" s="21">
        <v>0.39575391309768598</v>
      </c>
      <c r="X16" s="21">
        <v>0.39034813476646002</v>
      </c>
      <c r="Y16" s="21">
        <v>0.313782887917057</v>
      </c>
      <c r="Z16" s="21">
        <v>0.324399988367092</v>
      </c>
      <c r="AA16" s="21">
        <v>0.168981788331069</v>
      </c>
      <c r="AB16" s="21">
        <v>0.29273503998540301</v>
      </c>
      <c r="AC16" s="21">
        <v>0.23843609896950299</v>
      </c>
      <c r="AD16" s="21">
        <v>0.35821791054875601</v>
      </c>
      <c r="AE16" s="21"/>
      <c r="AF16" s="21">
        <v>0.31884988524918101</v>
      </c>
      <c r="AG16" s="21">
        <v>0.335709269468002</v>
      </c>
    </row>
    <row r="17" spans="2:33" x14ac:dyDescent="0.5">
      <c r="B17" s="18" t="s">
        <v>100</v>
      </c>
      <c r="C17" s="22">
        <v>0.107971295346874</v>
      </c>
      <c r="D17" s="22">
        <v>0.115698319451252</v>
      </c>
      <c r="E17" s="22">
        <v>0.105006023588783</v>
      </c>
      <c r="F17" s="22"/>
      <c r="G17" s="22">
        <v>0.23327503567794</v>
      </c>
      <c r="H17" s="22">
        <v>0.20846265572498399</v>
      </c>
      <c r="I17" s="22">
        <v>3.5569220873369903E-2</v>
      </c>
      <c r="J17" s="22">
        <v>5.7055421073958702E-2</v>
      </c>
      <c r="K17" s="22">
        <v>0.146271453726974</v>
      </c>
      <c r="L17" s="22">
        <v>7.5782886364577806E-2</v>
      </c>
      <c r="M17" s="22"/>
      <c r="N17" s="22">
        <v>7.4575515061575198E-2</v>
      </c>
      <c r="O17" s="22">
        <v>-0.148077014973239</v>
      </c>
      <c r="P17" s="22">
        <v>2.78397888898099E-2</v>
      </c>
      <c r="Q17" s="22">
        <v>0.12662755029430001</v>
      </c>
      <c r="R17" s="22">
        <v>-0.277077987547238</v>
      </c>
      <c r="S17" s="22">
        <v>5.9025940190947999E-2</v>
      </c>
      <c r="T17" s="22">
        <v>6.9832549745761398E-3</v>
      </c>
      <c r="U17" s="22">
        <v>3.47499175070454E-3</v>
      </c>
      <c r="V17" s="22">
        <v>0.22846136932741301</v>
      </c>
      <c r="W17" s="22">
        <v>4.84395719363859E-2</v>
      </c>
      <c r="X17" s="22">
        <v>9.1537157958392096E-2</v>
      </c>
      <c r="Y17" s="22">
        <v>0.12722234642031999</v>
      </c>
      <c r="Z17" s="22">
        <v>0.14119331033767901</v>
      </c>
      <c r="AA17" s="22">
        <v>0.51314639358859204</v>
      </c>
      <c r="AB17" s="22">
        <v>0.16252447570349901</v>
      </c>
      <c r="AC17" s="22">
        <v>0.24431214873863399</v>
      </c>
      <c r="AD17" s="22">
        <v>1.7590730818499802E-2</v>
      </c>
      <c r="AE17" s="22"/>
      <c r="AF17" s="22">
        <v>0.15143618354661001</v>
      </c>
      <c r="AG17" s="22">
        <v>7.9328864902237201E-2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43" x14ac:dyDescent="0.5">
      <c r="B9" s="18" t="s">
        <v>102</v>
      </c>
      <c r="C9" s="17">
        <v>0.338129295217175</v>
      </c>
      <c r="D9" s="17">
        <v>0.39729835114440898</v>
      </c>
      <c r="E9" s="17">
        <v>0.282296513174213</v>
      </c>
      <c r="F9" s="17"/>
      <c r="G9" s="17">
        <v>0.24718473616081499</v>
      </c>
      <c r="H9" s="17">
        <v>0.45435708968268901</v>
      </c>
      <c r="I9" s="17">
        <v>0.41657019595248002</v>
      </c>
      <c r="J9" s="17">
        <v>0.30029867920376402</v>
      </c>
      <c r="K9" s="17">
        <v>0.29468196249692702</v>
      </c>
      <c r="L9" s="17">
        <v>0.30744703700296</v>
      </c>
      <c r="M9" s="17"/>
      <c r="N9" s="17">
        <v>0.48401316154275098</v>
      </c>
      <c r="O9" s="17">
        <v>0.332420322149032</v>
      </c>
      <c r="P9" s="17">
        <v>0.33808964371988698</v>
      </c>
      <c r="Q9" s="17">
        <v>0.270820029478405</v>
      </c>
      <c r="R9" s="17">
        <v>7.3365334130857704E-2</v>
      </c>
      <c r="S9" s="17">
        <v>0.123409277393771</v>
      </c>
      <c r="T9" s="17">
        <v>0.27372122698278301</v>
      </c>
      <c r="U9" s="17">
        <v>0.37680774521820098</v>
      </c>
      <c r="V9" s="17">
        <v>0.32521534172288102</v>
      </c>
      <c r="W9" s="17">
        <v>0.138799624926217</v>
      </c>
      <c r="X9" s="17">
        <v>0.52247722440462796</v>
      </c>
      <c r="Y9" s="17">
        <v>0.30638205338400598</v>
      </c>
      <c r="Z9" s="17">
        <v>0.349802543583562</v>
      </c>
      <c r="AA9" s="17">
        <v>0.48046749723434201</v>
      </c>
      <c r="AB9" s="17">
        <v>0.31306710845684999</v>
      </c>
      <c r="AC9" s="17">
        <v>0.425932796484914</v>
      </c>
      <c r="AD9" s="17">
        <v>0.41231550394490801</v>
      </c>
      <c r="AE9" s="17"/>
      <c r="AF9" s="17">
        <v>0.38763284913120599</v>
      </c>
      <c r="AG9" s="17">
        <v>0.30550751339573701</v>
      </c>
    </row>
    <row r="10" spans="2:33" ht="43" x14ac:dyDescent="0.5">
      <c r="B10" s="18" t="s">
        <v>103</v>
      </c>
      <c r="C10" s="17">
        <v>0.43593717833838203</v>
      </c>
      <c r="D10" s="17">
        <v>0.40327707587342099</v>
      </c>
      <c r="E10" s="17">
        <v>0.46600131095445602</v>
      </c>
      <c r="F10" s="17"/>
      <c r="G10" s="17">
        <v>0.59263541082978499</v>
      </c>
      <c r="H10" s="17">
        <v>0.37554164428687098</v>
      </c>
      <c r="I10" s="17">
        <v>0.37915647071709202</v>
      </c>
      <c r="J10" s="17">
        <v>0.41049433506094302</v>
      </c>
      <c r="K10" s="17">
        <v>0.49471733537879398</v>
      </c>
      <c r="L10" s="17">
        <v>0.43587401791883601</v>
      </c>
      <c r="M10" s="17"/>
      <c r="N10" s="17">
        <v>0.343425569815698</v>
      </c>
      <c r="O10" s="17">
        <v>0.354982750037176</v>
      </c>
      <c r="P10" s="17">
        <v>0.396238378687435</v>
      </c>
      <c r="Q10" s="17">
        <v>0.42033810483575301</v>
      </c>
      <c r="R10" s="17">
        <v>0.65487291075846799</v>
      </c>
      <c r="S10" s="17">
        <v>0.73579814234278396</v>
      </c>
      <c r="T10" s="17">
        <v>0.41034530690440801</v>
      </c>
      <c r="U10" s="17">
        <v>0.45252944505968101</v>
      </c>
      <c r="V10" s="17">
        <v>0.35883199459349902</v>
      </c>
      <c r="W10" s="17">
        <v>0.49354041212078098</v>
      </c>
      <c r="X10" s="17">
        <v>0.32403301885675401</v>
      </c>
      <c r="Y10" s="17">
        <v>0.43142217534817701</v>
      </c>
      <c r="Z10" s="17">
        <v>0.388149272487679</v>
      </c>
      <c r="AA10" s="17">
        <v>0.51953250276565799</v>
      </c>
      <c r="AB10" s="17">
        <v>0.50033165723311201</v>
      </c>
      <c r="AC10" s="17">
        <v>0.41063020820252899</v>
      </c>
      <c r="AD10" s="17">
        <v>0.39062785366833103</v>
      </c>
      <c r="AE10" s="17"/>
      <c r="AF10" s="17">
        <v>0.43652618263929399</v>
      </c>
      <c r="AG10" s="17">
        <v>0.43554903711866999</v>
      </c>
    </row>
    <row r="11" spans="2:33" ht="43" x14ac:dyDescent="0.5">
      <c r="B11" s="18" t="s">
        <v>104</v>
      </c>
      <c r="C11" s="17">
        <v>0.153105530964954</v>
      </c>
      <c r="D11" s="17">
        <v>0.146564700466503</v>
      </c>
      <c r="E11" s="17">
        <v>0.15984074573266599</v>
      </c>
      <c r="F11" s="17"/>
      <c r="G11" s="17">
        <v>0.143639783995374</v>
      </c>
      <c r="H11" s="17">
        <v>0.123281085786988</v>
      </c>
      <c r="I11" s="17">
        <v>0.120448338885464</v>
      </c>
      <c r="J11" s="17">
        <v>0.21426991253462799</v>
      </c>
      <c r="K11" s="17">
        <v>0.156252527634334</v>
      </c>
      <c r="L11" s="17">
        <v>0.14612582115179401</v>
      </c>
      <c r="M11" s="17"/>
      <c r="N11" s="17">
        <v>0.113221493266203</v>
      </c>
      <c r="O11" s="17">
        <v>0.21016790931958501</v>
      </c>
      <c r="P11" s="17">
        <v>0</v>
      </c>
      <c r="Q11" s="17">
        <v>0.20332561151585199</v>
      </c>
      <c r="R11" s="17">
        <v>0.27176175511067402</v>
      </c>
      <c r="S11" s="17">
        <v>0.14079258026344399</v>
      </c>
      <c r="T11" s="17">
        <v>0.121838489737201</v>
      </c>
      <c r="U11" s="17">
        <v>0.15092955506542399</v>
      </c>
      <c r="V11" s="17">
        <v>0.16526723571489099</v>
      </c>
      <c r="W11" s="17">
        <v>0.203885497242144</v>
      </c>
      <c r="X11" s="17">
        <v>8.6444784675818107E-2</v>
      </c>
      <c r="Y11" s="17">
        <v>0.212224993927704</v>
      </c>
      <c r="Z11" s="17">
        <v>0.15227982514070501</v>
      </c>
      <c r="AA11" s="17">
        <v>0</v>
      </c>
      <c r="AB11" s="17">
        <v>0.130360064152412</v>
      </c>
      <c r="AC11" s="17">
        <v>0.103702872170625</v>
      </c>
      <c r="AD11" s="17">
        <v>0.135489517189953</v>
      </c>
      <c r="AE11" s="17"/>
      <c r="AF11" s="17">
        <v>0.14244144751944601</v>
      </c>
      <c r="AG11" s="17">
        <v>0.160132933564959</v>
      </c>
    </row>
    <row r="12" spans="2:33" x14ac:dyDescent="0.5">
      <c r="B12" s="18" t="s">
        <v>77</v>
      </c>
      <c r="C12" s="19">
        <v>7.2827995479489704E-2</v>
      </c>
      <c r="D12" s="19">
        <v>5.2859872515666401E-2</v>
      </c>
      <c r="E12" s="19">
        <v>9.1861430138665698E-2</v>
      </c>
      <c r="F12" s="19"/>
      <c r="G12" s="19">
        <v>1.6540069014025899E-2</v>
      </c>
      <c r="H12" s="19">
        <v>4.6820180243452802E-2</v>
      </c>
      <c r="I12" s="19">
        <v>8.3824994444962997E-2</v>
      </c>
      <c r="J12" s="19">
        <v>7.4937073200665297E-2</v>
      </c>
      <c r="K12" s="19">
        <v>5.4348174489944702E-2</v>
      </c>
      <c r="L12" s="19">
        <v>0.11055312392640899</v>
      </c>
      <c r="M12" s="19"/>
      <c r="N12" s="19">
        <v>5.9339775375348701E-2</v>
      </c>
      <c r="O12" s="19">
        <v>0.10242901849420701</v>
      </c>
      <c r="P12" s="19">
        <v>0.26567197759267802</v>
      </c>
      <c r="Q12" s="19">
        <v>0.10551625416999</v>
      </c>
      <c r="R12" s="19">
        <v>0</v>
      </c>
      <c r="S12" s="19">
        <v>0</v>
      </c>
      <c r="T12" s="19">
        <v>0.19409497637560799</v>
      </c>
      <c r="U12" s="19">
        <v>1.9733254656694399E-2</v>
      </c>
      <c r="V12" s="19">
        <v>0.150685427968729</v>
      </c>
      <c r="W12" s="19">
        <v>0.16377446571085799</v>
      </c>
      <c r="X12" s="19">
        <v>6.7044972062799801E-2</v>
      </c>
      <c r="Y12" s="19">
        <v>4.99707773401128E-2</v>
      </c>
      <c r="Z12" s="19">
        <v>0.10976835878805501</v>
      </c>
      <c r="AA12" s="19">
        <v>0</v>
      </c>
      <c r="AB12" s="19">
        <v>5.6241170157625697E-2</v>
      </c>
      <c r="AC12" s="19">
        <v>5.9734123141932299E-2</v>
      </c>
      <c r="AD12" s="19">
        <v>6.1567125196808799E-2</v>
      </c>
      <c r="AE12" s="19"/>
      <c r="AF12" s="19">
        <v>3.3399520710053698E-2</v>
      </c>
      <c r="AG12" s="19">
        <v>9.8810515920633696E-2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106</v>
      </c>
      <c r="C9" s="17">
        <v>0.92624726290845605</v>
      </c>
      <c r="D9" s="17">
        <v>0.92904462071365701</v>
      </c>
      <c r="E9" s="17">
        <v>0.92562887968566898</v>
      </c>
      <c r="F9" s="17"/>
      <c r="G9" s="17">
        <v>0.97720187498901701</v>
      </c>
      <c r="H9" s="17">
        <v>0.93650986720570495</v>
      </c>
      <c r="I9" s="17">
        <v>0.90009895479033297</v>
      </c>
      <c r="J9" s="17">
        <v>0.89891067061091501</v>
      </c>
      <c r="K9" s="17">
        <v>0.94743456667838999</v>
      </c>
      <c r="L9" s="17">
        <v>0.92934606467891501</v>
      </c>
      <c r="M9" s="17"/>
      <c r="N9" s="17">
        <v>0.91732119338392204</v>
      </c>
      <c r="O9" s="17">
        <v>0.856752163111558</v>
      </c>
      <c r="P9" s="17">
        <v>0.89161116318627198</v>
      </c>
      <c r="Q9" s="17">
        <v>0.92459835225368303</v>
      </c>
      <c r="R9" s="17">
        <v>0.91505259296100305</v>
      </c>
      <c r="S9" s="17">
        <v>1</v>
      </c>
      <c r="T9" s="17">
        <v>0.91877606553477198</v>
      </c>
      <c r="U9" s="17">
        <v>0.93271329980698303</v>
      </c>
      <c r="V9" s="17">
        <v>0.97854077450935795</v>
      </c>
      <c r="W9" s="17">
        <v>0.92835285053833205</v>
      </c>
      <c r="X9" s="17">
        <v>0.79330706235902004</v>
      </c>
      <c r="Y9" s="17">
        <v>0.88187073299251695</v>
      </c>
      <c r="Z9" s="17">
        <v>0.97129014938581504</v>
      </c>
      <c r="AA9" s="17">
        <v>1</v>
      </c>
      <c r="AB9" s="17">
        <v>0.95972071756960298</v>
      </c>
      <c r="AC9" s="17">
        <v>0.94334064041256005</v>
      </c>
      <c r="AD9" s="17">
        <v>0.85473130128734998</v>
      </c>
      <c r="AE9" s="17"/>
      <c r="AF9" s="17">
        <v>0.95119574971833498</v>
      </c>
      <c r="AG9" s="17">
        <v>0.90980674441759701</v>
      </c>
    </row>
    <row r="10" spans="2:33" x14ac:dyDescent="0.5">
      <c r="B10" s="18" t="s">
        <v>107</v>
      </c>
      <c r="C10" s="17">
        <v>0.88898079612845404</v>
      </c>
      <c r="D10" s="17">
        <v>0.89656898798919005</v>
      </c>
      <c r="E10" s="17">
        <v>0.881425030294955</v>
      </c>
      <c r="F10" s="17"/>
      <c r="G10" s="17">
        <v>0.82717546470704495</v>
      </c>
      <c r="H10" s="17">
        <v>0.90684021110115998</v>
      </c>
      <c r="I10" s="17">
        <v>0.85355205427900704</v>
      </c>
      <c r="J10" s="17">
        <v>0.86470061813313304</v>
      </c>
      <c r="K10" s="17">
        <v>0.89278867839499698</v>
      </c>
      <c r="L10" s="17">
        <v>0.94540737877165404</v>
      </c>
      <c r="M10" s="17"/>
      <c r="N10" s="17">
        <v>0.86299584539535501</v>
      </c>
      <c r="O10" s="17">
        <v>0.75796742486684299</v>
      </c>
      <c r="P10" s="17">
        <v>0.86133814104495199</v>
      </c>
      <c r="Q10" s="17">
        <v>0.81401990950347403</v>
      </c>
      <c r="R10" s="17">
        <v>1</v>
      </c>
      <c r="S10" s="17">
        <v>1</v>
      </c>
      <c r="T10" s="17">
        <v>1</v>
      </c>
      <c r="U10" s="17">
        <v>0.92328244728439102</v>
      </c>
      <c r="V10" s="17">
        <v>0.92507157678595897</v>
      </c>
      <c r="W10" s="17">
        <v>0.92444183178434702</v>
      </c>
      <c r="X10" s="17">
        <v>0.93295502793719998</v>
      </c>
      <c r="Y10" s="17">
        <v>0.88166040961415004</v>
      </c>
      <c r="Z10" s="17">
        <v>0.87237554306377396</v>
      </c>
      <c r="AA10" s="17">
        <v>1</v>
      </c>
      <c r="AB10" s="17">
        <v>0.85841568979966199</v>
      </c>
      <c r="AC10" s="17">
        <v>0.883606517270628</v>
      </c>
      <c r="AD10" s="17">
        <v>0.89272654580833199</v>
      </c>
      <c r="AE10" s="17"/>
      <c r="AF10" s="17">
        <v>0.93448916966627904</v>
      </c>
      <c r="AG10" s="17">
        <v>0.85899175261094096</v>
      </c>
    </row>
    <row r="11" spans="2:33" x14ac:dyDescent="0.5">
      <c r="B11" s="18" t="s">
        <v>108</v>
      </c>
      <c r="C11" s="17">
        <v>0.57258648220564201</v>
      </c>
      <c r="D11" s="17">
        <v>0.56875412145675897</v>
      </c>
      <c r="E11" s="17">
        <v>0.57840281683495798</v>
      </c>
      <c r="F11" s="17"/>
      <c r="G11" s="17">
        <v>0.49385196067074399</v>
      </c>
      <c r="H11" s="17">
        <v>0.70028210464023199</v>
      </c>
      <c r="I11" s="17">
        <v>0.61671678408698904</v>
      </c>
      <c r="J11" s="17">
        <v>0.58837439620810095</v>
      </c>
      <c r="K11" s="17">
        <v>0.54436676074328405</v>
      </c>
      <c r="L11" s="17">
        <v>0.50301371699536501</v>
      </c>
      <c r="M11" s="17"/>
      <c r="N11" s="17">
        <v>0.57887772845116403</v>
      </c>
      <c r="O11" s="17">
        <v>0.72795954005156405</v>
      </c>
      <c r="P11" s="17">
        <v>1</v>
      </c>
      <c r="Q11" s="17">
        <v>0.67509347122891505</v>
      </c>
      <c r="R11" s="17">
        <v>0.32076016255391898</v>
      </c>
      <c r="S11" s="17">
        <v>0.76756512640899199</v>
      </c>
      <c r="T11" s="17">
        <v>0.53173956075087103</v>
      </c>
      <c r="U11" s="17">
        <v>0.72001208810473005</v>
      </c>
      <c r="V11" s="17">
        <v>0.52981079143489396</v>
      </c>
      <c r="W11" s="17">
        <v>0.55074065614516698</v>
      </c>
      <c r="X11" s="17">
        <v>0.559593518293801</v>
      </c>
      <c r="Y11" s="17">
        <v>0.56144301599893298</v>
      </c>
      <c r="Z11" s="17">
        <v>0.50617568834457605</v>
      </c>
      <c r="AA11" s="17">
        <v>0.39227886795017097</v>
      </c>
      <c r="AB11" s="17">
        <v>0.54942265803354096</v>
      </c>
      <c r="AC11" s="17">
        <v>0.45048460198971302</v>
      </c>
      <c r="AD11" s="17">
        <v>0.44915286033373503</v>
      </c>
      <c r="AE11" s="17"/>
      <c r="AF11" s="17">
        <v>0.67044778574262498</v>
      </c>
      <c r="AG11" s="17">
        <v>0.50809797905112297</v>
      </c>
    </row>
    <row r="12" spans="2:33" ht="43" x14ac:dyDescent="0.5">
      <c r="B12" s="18" t="s">
        <v>109</v>
      </c>
      <c r="C12" s="17">
        <v>0.39969282957135699</v>
      </c>
      <c r="D12" s="17">
        <v>0.46176788989422801</v>
      </c>
      <c r="E12" s="17">
        <v>0.33907539030128497</v>
      </c>
      <c r="F12" s="17"/>
      <c r="G12" s="17">
        <v>0.544578444079729</v>
      </c>
      <c r="H12" s="17">
        <v>0.67578259907121396</v>
      </c>
      <c r="I12" s="17">
        <v>0.59232278607974698</v>
      </c>
      <c r="J12" s="17">
        <v>0.46758356975696003</v>
      </c>
      <c r="K12" s="17">
        <v>0.25096321082130701</v>
      </c>
      <c r="L12" s="17">
        <v>9.33404843183544E-2</v>
      </c>
      <c r="M12" s="17"/>
      <c r="N12" s="17">
        <v>0.412755972856367</v>
      </c>
      <c r="O12" s="17">
        <v>0.23533477640530201</v>
      </c>
      <c r="P12" s="17">
        <v>0.27559938760720598</v>
      </c>
      <c r="Q12" s="17">
        <v>0.38000596029392097</v>
      </c>
      <c r="R12" s="17">
        <v>0.27994918977684102</v>
      </c>
      <c r="S12" s="17">
        <v>0.49663673124822399</v>
      </c>
      <c r="T12" s="17">
        <v>0.42583445713717299</v>
      </c>
      <c r="U12" s="17">
        <v>0.45521453462820999</v>
      </c>
      <c r="V12" s="17">
        <v>0.375174998079019</v>
      </c>
      <c r="W12" s="17">
        <v>0.392230870773291</v>
      </c>
      <c r="X12" s="17">
        <v>0.60441663991778705</v>
      </c>
      <c r="Y12" s="17">
        <v>0.377433275195663</v>
      </c>
      <c r="Z12" s="17">
        <v>0.40009531738177101</v>
      </c>
      <c r="AA12" s="17">
        <v>0.241624218774145</v>
      </c>
      <c r="AB12" s="17">
        <v>0.443373476984805</v>
      </c>
      <c r="AC12" s="17">
        <v>0.26107405748656698</v>
      </c>
      <c r="AD12" s="17">
        <v>0.359172602863223</v>
      </c>
      <c r="AE12" s="17"/>
      <c r="AF12" s="17">
        <v>0.43737058870914602</v>
      </c>
      <c r="AG12" s="17">
        <v>0.37486399323673603</v>
      </c>
    </row>
    <row r="13" spans="2:33" ht="28.7" x14ac:dyDescent="0.5">
      <c r="B13" s="18" t="s">
        <v>110</v>
      </c>
      <c r="C13" s="17">
        <v>0.36162316263113498</v>
      </c>
      <c r="D13" s="17">
        <v>0.38201865179933198</v>
      </c>
      <c r="E13" s="17">
        <v>0.343870931134796</v>
      </c>
      <c r="F13" s="17"/>
      <c r="G13" s="17">
        <v>0.31784333319736802</v>
      </c>
      <c r="H13" s="17">
        <v>0.54601426720943003</v>
      </c>
      <c r="I13" s="17">
        <v>0.39376794809558602</v>
      </c>
      <c r="J13" s="17">
        <v>0.40126558923552003</v>
      </c>
      <c r="K13" s="17">
        <v>0.278250433422494</v>
      </c>
      <c r="L13" s="17">
        <v>0.27493199908948002</v>
      </c>
      <c r="M13" s="17"/>
      <c r="N13" s="17">
        <v>0.27929203005358499</v>
      </c>
      <c r="O13" s="17">
        <v>0.40726422764675602</v>
      </c>
      <c r="P13" s="17">
        <v>0.334187211393148</v>
      </c>
      <c r="Q13" s="17">
        <v>0.36698383616229702</v>
      </c>
      <c r="R13" s="17">
        <v>6.6499036822309607E-2</v>
      </c>
      <c r="S13" s="17">
        <v>0.59990926022719604</v>
      </c>
      <c r="T13" s="17">
        <v>0.39158121475730701</v>
      </c>
      <c r="U13" s="17">
        <v>0.45493678658311998</v>
      </c>
      <c r="V13" s="17">
        <v>0.39305729486939101</v>
      </c>
      <c r="W13" s="17">
        <v>0.42599395815635199</v>
      </c>
      <c r="X13" s="17">
        <v>0.29256698794463898</v>
      </c>
      <c r="Y13" s="17">
        <v>0.33129253507400702</v>
      </c>
      <c r="Z13" s="17">
        <v>0.43915576845022197</v>
      </c>
      <c r="AA13" s="17">
        <v>0.235141496657577</v>
      </c>
      <c r="AB13" s="17">
        <v>0.31817949424015302</v>
      </c>
      <c r="AC13" s="17">
        <v>0.31027822403201899</v>
      </c>
      <c r="AD13" s="17">
        <v>0.34238308623424502</v>
      </c>
      <c r="AE13" s="17"/>
      <c r="AF13" s="17">
        <v>0.43821510325192897</v>
      </c>
      <c r="AG13" s="17">
        <v>0.311150714116608</v>
      </c>
    </row>
    <row r="14" spans="2:33" ht="28.7" x14ac:dyDescent="0.5">
      <c r="B14" s="18" t="s">
        <v>111</v>
      </c>
      <c r="C14" s="17">
        <v>0.333065425438547</v>
      </c>
      <c r="D14" s="17">
        <v>0.38565070811945701</v>
      </c>
      <c r="E14" s="17">
        <v>0.28497425033658003</v>
      </c>
      <c r="F14" s="17"/>
      <c r="G14" s="17">
        <v>0.44272481876957498</v>
      </c>
      <c r="H14" s="17">
        <v>0.46487323994291802</v>
      </c>
      <c r="I14" s="17">
        <v>0.45143697849715803</v>
      </c>
      <c r="J14" s="17">
        <v>0.312664311893326</v>
      </c>
      <c r="K14" s="17">
        <v>0.257015685660134</v>
      </c>
      <c r="L14" s="17">
        <v>0.198391731945711</v>
      </c>
      <c r="M14" s="17"/>
      <c r="N14" s="17">
        <v>0.27817535093991902</v>
      </c>
      <c r="O14" s="17">
        <v>0.37361912962706401</v>
      </c>
      <c r="P14" s="17">
        <v>0.31808186978138803</v>
      </c>
      <c r="Q14" s="17">
        <v>0.31136998127280902</v>
      </c>
      <c r="R14" s="17">
        <v>0.13986437095316701</v>
      </c>
      <c r="S14" s="17">
        <v>0.29106514357556701</v>
      </c>
      <c r="T14" s="17">
        <v>0.28234478537894497</v>
      </c>
      <c r="U14" s="17">
        <v>0.48759598895224499</v>
      </c>
      <c r="V14" s="17">
        <v>0.18559332565450401</v>
      </c>
      <c r="W14" s="17">
        <v>0.41537067959694701</v>
      </c>
      <c r="X14" s="17">
        <v>0.21058764070723601</v>
      </c>
      <c r="Y14" s="17">
        <v>0.27570599199243301</v>
      </c>
      <c r="Z14" s="17">
        <v>0.31031021003020398</v>
      </c>
      <c r="AA14" s="17">
        <v>0.39811289622604001</v>
      </c>
      <c r="AB14" s="17">
        <v>0.386423318552158</v>
      </c>
      <c r="AC14" s="17">
        <v>0.264925104680938</v>
      </c>
      <c r="AD14" s="17">
        <v>0.238296760796533</v>
      </c>
      <c r="AE14" s="17"/>
      <c r="AF14" s="17">
        <v>0.43170333915493198</v>
      </c>
      <c r="AG14" s="17">
        <v>0.26806515280831</v>
      </c>
    </row>
    <row r="15" spans="2:33" x14ac:dyDescent="0.5">
      <c r="B15" s="18" t="s">
        <v>112</v>
      </c>
      <c r="C15" s="17">
        <v>4.6502598130256E-2</v>
      </c>
      <c r="D15" s="17">
        <v>5.7141081349242097E-2</v>
      </c>
      <c r="E15" s="17">
        <v>3.6692452180334498E-2</v>
      </c>
      <c r="F15" s="17"/>
      <c r="G15" s="17">
        <v>6.6795661259216599E-2</v>
      </c>
      <c r="H15" s="17">
        <v>0.104327078289381</v>
      </c>
      <c r="I15" s="17">
        <v>8.0058076811426807E-2</v>
      </c>
      <c r="J15" s="17">
        <v>2.80162787398891E-2</v>
      </c>
      <c r="K15" s="17">
        <v>2.6175988129434301E-2</v>
      </c>
      <c r="L15" s="17">
        <v>1.02824751420753E-2</v>
      </c>
      <c r="M15" s="17"/>
      <c r="N15" s="17">
        <v>3.4483999388879097E-2</v>
      </c>
      <c r="O15" s="17">
        <v>0</v>
      </c>
      <c r="P15" s="17">
        <v>6.92367751320066E-2</v>
      </c>
      <c r="Q15" s="17">
        <v>5.2476990497229599E-2</v>
      </c>
      <c r="R15" s="17">
        <v>0</v>
      </c>
      <c r="S15" s="17">
        <v>0</v>
      </c>
      <c r="T15" s="17">
        <v>3.7452796849023001E-2</v>
      </c>
      <c r="U15" s="17">
        <v>6.4512775745403594E-2</v>
      </c>
      <c r="V15" s="17">
        <v>0</v>
      </c>
      <c r="W15" s="17">
        <v>9.8028336049972103E-2</v>
      </c>
      <c r="X15" s="17">
        <v>0</v>
      </c>
      <c r="Y15" s="17">
        <v>5.4177712085434399E-2</v>
      </c>
      <c r="Z15" s="17">
        <v>4.2489287674453403E-2</v>
      </c>
      <c r="AA15" s="17">
        <v>0.12035544718162899</v>
      </c>
      <c r="AB15" s="17">
        <v>4.1931574176876298E-2</v>
      </c>
      <c r="AC15" s="17">
        <v>3.3881111576930301E-2</v>
      </c>
      <c r="AD15" s="17">
        <v>3.7484658182625703E-2</v>
      </c>
      <c r="AE15" s="17"/>
      <c r="AF15" s="17">
        <v>5.8825624452733601E-2</v>
      </c>
      <c r="AG15" s="17">
        <v>3.8381987703582102E-2</v>
      </c>
    </row>
    <row r="16" spans="2:33" x14ac:dyDescent="0.5">
      <c r="B16" s="18" t="s">
        <v>113</v>
      </c>
      <c r="C16" s="17">
        <v>1.2262759293225E-2</v>
      </c>
      <c r="D16" s="17">
        <v>1.07562129301545E-2</v>
      </c>
      <c r="E16" s="17">
        <v>1.37249968325632E-2</v>
      </c>
      <c r="F16" s="17"/>
      <c r="G16" s="17">
        <v>8.5100980441458595E-3</v>
      </c>
      <c r="H16" s="17">
        <v>1.0707945503433699E-2</v>
      </c>
      <c r="I16" s="17">
        <v>0</v>
      </c>
      <c r="J16" s="17">
        <v>8.5182099915611705E-3</v>
      </c>
      <c r="K16" s="17">
        <v>1.53553329834413E-2</v>
      </c>
      <c r="L16" s="17">
        <v>2.4688149625664801E-2</v>
      </c>
      <c r="M16" s="17"/>
      <c r="N16" s="17">
        <v>0</v>
      </c>
      <c r="O16" s="17">
        <v>3.8206323290876303E-2</v>
      </c>
      <c r="P16" s="17">
        <v>6.0505350049001198E-2</v>
      </c>
      <c r="Q16" s="17">
        <v>0</v>
      </c>
      <c r="R16" s="17">
        <v>0</v>
      </c>
      <c r="S16" s="17">
        <v>0</v>
      </c>
      <c r="T16" s="17">
        <v>2.2230238679981099E-2</v>
      </c>
      <c r="U16" s="17">
        <v>0</v>
      </c>
      <c r="V16" s="17">
        <v>1.4413985365088301E-2</v>
      </c>
      <c r="W16" s="17">
        <v>0</v>
      </c>
      <c r="X16" s="17">
        <v>3.2635607464926199E-2</v>
      </c>
      <c r="Y16" s="17">
        <v>2.1324915453695002E-2</v>
      </c>
      <c r="Z16" s="17">
        <v>2.2254301323546902E-2</v>
      </c>
      <c r="AA16" s="17">
        <v>0</v>
      </c>
      <c r="AB16" s="17">
        <v>9.0217634233817207E-3</v>
      </c>
      <c r="AC16" s="17">
        <v>0</v>
      </c>
      <c r="AD16" s="17">
        <v>2.4628859600339E-2</v>
      </c>
      <c r="AE16" s="17"/>
      <c r="AF16" s="17">
        <v>1.6634152828029498E-2</v>
      </c>
      <c r="AG16" s="17">
        <v>9.3821045750672807E-3</v>
      </c>
    </row>
    <row r="17" spans="2:33" x14ac:dyDescent="0.5">
      <c r="B17" s="18" t="s">
        <v>56</v>
      </c>
      <c r="C17" s="19">
        <v>5.4990131934241002E-3</v>
      </c>
      <c r="D17" s="19">
        <v>8.4041498520033408E-3</v>
      </c>
      <c r="E17" s="19">
        <v>2.7921940353830802E-3</v>
      </c>
      <c r="F17" s="19"/>
      <c r="G17" s="19">
        <v>0</v>
      </c>
      <c r="H17" s="19">
        <v>5.3047105665083201E-3</v>
      </c>
      <c r="I17" s="19">
        <v>7.9458977490253994E-3</v>
      </c>
      <c r="J17" s="19">
        <v>1.3457462884507601E-2</v>
      </c>
      <c r="K17" s="19">
        <v>4.4887637932652796E-3</v>
      </c>
      <c r="L17" s="19">
        <v>0</v>
      </c>
      <c r="M17" s="19"/>
      <c r="N17" s="19">
        <v>0</v>
      </c>
      <c r="O17" s="19">
        <v>6.5844857669363793E-2</v>
      </c>
      <c r="P17" s="19">
        <v>0</v>
      </c>
      <c r="Q17" s="19">
        <v>0</v>
      </c>
      <c r="R17" s="19">
        <v>0</v>
      </c>
      <c r="S17" s="19">
        <v>0</v>
      </c>
      <c r="T17" s="19">
        <v>0</v>
      </c>
      <c r="U17" s="19">
        <v>4.9815089804890198E-3</v>
      </c>
      <c r="V17" s="19">
        <v>2.1459225490641599E-2</v>
      </c>
      <c r="W17" s="19">
        <v>0</v>
      </c>
      <c r="X17" s="19">
        <v>6.7044972062799801E-2</v>
      </c>
      <c r="Y17" s="19">
        <v>0</v>
      </c>
      <c r="Z17" s="19">
        <v>0</v>
      </c>
      <c r="AA17" s="19">
        <v>0</v>
      </c>
      <c r="AB17" s="19">
        <v>0</v>
      </c>
      <c r="AC17" s="19">
        <v>0</v>
      </c>
      <c r="AD17" s="19">
        <v>1.54118582231479E-2</v>
      </c>
      <c r="AE17" s="19"/>
      <c r="AF17" s="19">
        <v>3.6401508706911602E-3</v>
      </c>
      <c r="AG17" s="19">
        <v>6.7239636532151602E-3</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43" x14ac:dyDescent="0.5">
      <c r="B9" s="18" t="s">
        <v>115</v>
      </c>
      <c r="C9" s="17">
        <v>0.30033911434709498</v>
      </c>
      <c r="D9" s="17">
        <v>0.37916902885198001</v>
      </c>
      <c r="E9" s="17">
        <v>0.22518160388377501</v>
      </c>
      <c r="F9" s="17"/>
      <c r="G9" s="17">
        <v>0.50953034183355495</v>
      </c>
      <c r="H9" s="17">
        <v>0.55166272489561896</v>
      </c>
      <c r="I9" s="17">
        <v>0.418050765979112</v>
      </c>
      <c r="J9" s="17">
        <v>0.26789116733505502</v>
      </c>
      <c r="K9" s="17">
        <v>0.18161354485582901</v>
      </c>
      <c r="L9" s="17">
        <v>0.10186085604614099</v>
      </c>
      <c r="M9" s="17"/>
      <c r="N9" s="17">
        <v>0.29076204384245902</v>
      </c>
      <c r="O9" s="17">
        <v>0.434539592408546</v>
      </c>
      <c r="P9" s="17">
        <v>0.42872542678902098</v>
      </c>
      <c r="Q9" s="17">
        <v>0.112363199356771</v>
      </c>
      <c r="R9" s="17">
        <v>0.22481177799216401</v>
      </c>
      <c r="S9" s="17">
        <v>0.123409277393771</v>
      </c>
      <c r="T9" s="17">
        <v>0.143880510974642</v>
      </c>
      <c r="U9" s="17">
        <v>0.37858545641416103</v>
      </c>
      <c r="V9" s="17">
        <v>0.23936302620331501</v>
      </c>
      <c r="W9" s="17">
        <v>0.47194240927035602</v>
      </c>
      <c r="X9" s="17">
        <v>0.38735828415651402</v>
      </c>
      <c r="Y9" s="17">
        <v>0.24508880585129</v>
      </c>
      <c r="Z9" s="17">
        <v>0.31075624839778498</v>
      </c>
      <c r="AA9" s="17">
        <v>0.28793608748871802</v>
      </c>
      <c r="AB9" s="17">
        <v>0.32450951547177098</v>
      </c>
      <c r="AC9" s="17">
        <v>0.18674157692376001</v>
      </c>
      <c r="AD9" s="17">
        <v>0.31852193346854801</v>
      </c>
      <c r="AE9" s="17"/>
      <c r="AF9" s="17">
        <v>0.42761187030950099</v>
      </c>
      <c r="AG9" s="17">
        <v>0.216469093943532</v>
      </c>
    </row>
    <row r="10" spans="2:33" ht="43" x14ac:dyDescent="0.5">
      <c r="B10" s="18" t="s">
        <v>116</v>
      </c>
      <c r="C10" s="17">
        <v>0.45757524698801399</v>
      </c>
      <c r="D10" s="17">
        <v>0.432558644492329</v>
      </c>
      <c r="E10" s="17">
        <v>0.482839574624919</v>
      </c>
      <c r="F10" s="17"/>
      <c r="G10" s="17">
        <v>0.361172609231172</v>
      </c>
      <c r="H10" s="17">
        <v>0.32958830913090897</v>
      </c>
      <c r="I10" s="17">
        <v>0.42347401604421397</v>
      </c>
      <c r="J10" s="17">
        <v>0.51820974020530497</v>
      </c>
      <c r="K10" s="17">
        <v>0.48453768961924498</v>
      </c>
      <c r="L10" s="17">
        <v>0.52253234985490804</v>
      </c>
      <c r="M10" s="17"/>
      <c r="N10" s="17">
        <v>0.53206879377894301</v>
      </c>
      <c r="O10" s="17">
        <v>0.44326052301815899</v>
      </c>
      <c r="P10" s="17">
        <v>0.305602595618301</v>
      </c>
      <c r="Q10" s="17">
        <v>0.627003076333289</v>
      </c>
      <c r="R10" s="17">
        <v>0.38778125252589002</v>
      </c>
      <c r="S10" s="17">
        <v>0.87659072260622894</v>
      </c>
      <c r="T10" s="17">
        <v>0.47904125006005299</v>
      </c>
      <c r="U10" s="17">
        <v>0.47378530413477699</v>
      </c>
      <c r="V10" s="17">
        <v>0.51638462432667098</v>
      </c>
      <c r="W10" s="17">
        <v>0.26981762924374902</v>
      </c>
      <c r="X10" s="17">
        <v>0.44007546183934498</v>
      </c>
      <c r="Y10" s="17">
        <v>0.49359928896022998</v>
      </c>
      <c r="Z10" s="17">
        <v>0.41002621810474399</v>
      </c>
      <c r="AA10" s="17">
        <v>0.487488461595879</v>
      </c>
      <c r="AB10" s="17">
        <v>0.42610054187074298</v>
      </c>
      <c r="AC10" s="17">
        <v>0.52224979292720097</v>
      </c>
      <c r="AD10" s="17">
        <v>0.31032992028733802</v>
      </c>
      <c r="AE10" s="17"/>
      <c r="AF10" s="17">
        <v>0.43273401957451002</v>
      </c>
      <c r="AG10" s="17">
        <v>0.47394508383381501</v>
      </c>
    </row>
    <row r="11" spans="2:33" ht="28.7" x14ac:dyDescent="0.5">
      <c r="B11" s="18" t="s">
        <v>117</v>
      </c>
      <c r="C11" s="17">
        <v>0.22691607479359599</v>
      </c>
      <c r="D11" s="17">
        <v>0.17477665196563</v>
      </c>
      <c r="E11" s="17">
        <v>0.27517861672304</v>
      </c>
      <c r="F11" s="17"/>
      <c r="G11" s="17">
        <v>0.109786664253835</v>
      </c>
      <c r="H11" s="17">
        <v>0.109240174790997</v>
      </c>
      <c r="I11" s="17">
        <v>0.14295777760405801</v>
      </c>
      <c r="J11" s="17">
        <v>0.196796800530147</v>
      </c>
      <c r="K11" s="17">
        <v>0.30370009285912303</v>
      </c>
      <c r="L11" s="17">
        <v>0.370921109194773</v>
      </c>
      <c r="M11" s="17"/>
      <c r="N11" s="17">
        <v>0.16608333099470099</v>
      </c>
      <c r="O11" s="17">
        <v>0.122199884573295</v>
      </c>
      <c r="P11" s="17">
        <v>0.26567197759267802</v>
      </c>
      <c r="Q11" s="17">
        <v>0.26063372430993997</v>
      </c>
      <c r="R11" s="17">
        <v>0.38740696948194597</v>
      </c>
      <c r="S11" s="17">
        <v>0</v>
      </c>
      <c r="T11" s="17">
        <v>0.37707823896530501</v>
      </c>
      <c r="U11" s="17">
        <v>0.14762923945106199</v>
      </c>
      <c r="V11" s="17">
        <v>0.229538522305413</v>
      </c>
      <c r="W11" s="17">
        <v>0.25823996148589601</v>
      </c>
      <c r="X11" s="17">
        <v>0.17256625400414</v>
      </c>
      <c r="Y11" s="17">
        <v>0.24935851089772301</v>
      </c>
      <c r="Z11" s="17">
        <v>0.23069224873807501</v>
      </c>
      <c r="AA11" s="17">
        <v>0.22457545091540301</v>
      </c>
      <c r="AB11" s="17">
        <v>0.23377554314278401</v>
      </c>
      <c r="AC11" s="17">
        <v>0.26291624129637697</v>
      </c>
      <c r="AD11" s="17">
        <v>0.30841650965844603</v>
      </c>
      <c r="AE11" s="17"/>
      <c r="AF11" s="17">
        <v>0.13047043534841901</v>
      </c>
      <c r="AG11" s="17">
        <v>0.29047168563061598</v>
      </c>
    </row>
    <row r="12" spans="2:33" x14ac:dyDescent="0.5">
      <c r="B12" s="18" t="s">
        <v>77</v>
      </c>
      <c r="C12" s="19">
        <v>1.5169563871295399E-2</v>
      </c>
      <c r="D12" s="19">
        <v>1.3495674690061099E-2</v>
      </c>
      <c r="E12" s="19">
        <v>1.68002047682656E-2</v>
      </c>
      <c r="F12" s="19"/>
      <c r="G12" s="19">
        <v>1.9510384681437998E-2</v>
      </c>
      <c r="H12" s="19">
        <v>9.5087911824754401E-3</v>
      </c>
      <c r="I12" s="19">
        <v>1.5517440372615999E-2</v>
      </c>
      <c r="J12" s="19">
        <v>1.7102291929493901E-2</v>
      </c>
      <c r="K12" s="19">
        <v>3.0148672665803702E-2</v>
      </c>
      <c r="L12" s="19">
        <v>4.6856849041774897E-3</v>
      </c>
      <c r="M12" s="19"/>
      <c r="N12" s="19">
        <v>1.10858313838979E-2</v>
      </c>
      <c r="O12" s="19">
        <v>0</v>
      </c>
      <c r="P12" s="19">
        <v>0</v>
      </c>
      <c r="Q12" s="19">
        <v>0</v>
      </c>
      <c r="R12" s="19">
        <v>0</v>
      </c>
      <c r="S12" s="19">
        <v>0</v>
      </c>
      <c r="T12" s="19">
        <v>0</v>
      </c>
      <c r="U12" s="19">
        <v>0</v>
      </c>
      <c r="V12" s="19">
        <v>1.4713827164601101E-2</v>
      </c>
      <c r="W12" s="19">
        <v>0</v>
      </c>
      <c r="X12" s="19">
        <v>0</v>
      </c>
      <c r="Y12" s="19">
        <v>1.1953394290757299E-2</v>
      </c>
      <c r="Z12" s="19">
        <v>4.85252847593955E-2</v>
      </c>
      <c r="AA12" s="19">
        <v>0</v>
      </c>
      <c r="AB12" s="19">
        <v>1.56143995147033E-2</v>
      </c>
      <c r="AC12" s="19">
        <v>2.8092388852661701E-2</v>
      </c>
      <c r="AD12" s="19">
        <v>6.2731636585667896E-2</v>
      </c>
      <c r="AE12" s="19"/>
      <c r="AF12" s="19">
        <v>9.1836747675694795E-3</v>
      </c>
      <c r="AG12" s="19">
        <v>1.9114136592037301E-2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G2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119</v>
      </c>
      <c r="C9" s="17">
        <v>0.82118304448540602</v>
      </c>
      <c r="D9" s="17">
        <v>0.78356388077194805</v>
      </c>
      <c r="E9" s="17">
        <v>0.85581741201303996</v>
      </c>
      <c r="F9" s="17"/>
      <c r="G9" s="17">
        <v>0.90418265426217104</v>
      </c>
      <c r="H9" s="17">
        <v>0.89578288861785005</v>
      </c>
      <c r="I9" s="17">
        <v>0.84464612126740801</v>
      </c>
      <c r="J9" s="17">
        <v>0.82652512917222198</v>
      </c>
      <c r="K9" s="17">
        <v>0.79013541899774098</v>
      </c>
      <c r="L9" s="17">
        <v>0.74828358422187802</v>
      </c>
      <c r="M9" s="17"/>
      <c r="N9" s="17">
        <v>0.797667344840985</v>
      </c>
      <c r="O9" s="17">
        <v>0.77841663260109495</v>
      </c>
      <c r="P9" s="17">
        <v>0.56317911535068699</v>
      </c>
      <c r="Q9" s="17">
        <v>0.75777767779237903</v>
      </c>
      <c r="R9" s="17">
        <v>0.79938037954643804</v>
      </c>
      <c r="S9" s="17">
        <v>0.66429259743002</v>
      </c>
      <c r="T9" s="17">
        <v>0.79861609263900002</v>
      </c>
      <c r="U9" s="17">
        <v>0.83146967402740302</v>
      </c>
      <c r="V9" s="17">
        <v>0.85855979555791295</v>
      </c>
      <c r="W9" s="17">
        <v>0.89806692559747103</v>
      </c>
      <c r="X9" s="17">
        <v>0.93295502793719998</v>
      </c>
      <c r="Y9" s="17">
        <v>0.80113179080098296</v>
      </c>
      <c r="Z9" s="17">
        <v>0.85270303375501899</v>
      </c>
      <c r="AA9" s="17">
        <v>0.76026141261296398</v>
      </c>
      <c r="AB9" s="17">
        <v>0.85200360584011803</v>
      </c>
      <c r="AC9" s="17">
        <v>0.72677489231907799</v>
      </c>
      <c r="AD9" s="17">
        <v>0.84016437874403804</v>
      </c>
      <c r="AE9" s="17"/>
      <c r="AF9" s="17">
        <v>0.84620196601657804</v>
      </c>
      <c r="AG9" s="17">
        <v>0.80469611102170202</v>
      </c>
    </row>
    <row r="10" spans="2:33" x14ac:dyDescent="0.5">
      <c r="B10" s="18" t="s">
        <v>120</v>
      </c>
      <c r="C10" s="17">
        <v>0.70869057568242599</v>
      </c>
      <c r="D10" s="17">
        <v>0.74813429517711405</v>
      </c>
      <c r="E10" s="17">
        <v>0.67439490685787895</v>
      </c>
      <c r="F10" s="17"/>
      <c r="G10" s="17">
        <v>0.48080133055605501</v>
      </c>
      <c r="H10" s="17">
        <v>0.74102679105278102</v>
      </c>
      <c r="I10" s="17">
        <v>0.67368257425821498</v>
      </c>
      <c r="J10" s="17">
        <v>0.72115933596742898</v>
      </c>
      <c r="K10" s="17">
        <v>0.76029910104185205</v>
      </c>
      <c r="L10" s="17">
        <v>0.75485722998364002</v>
      </c>
      <c r="M10" s="17"/>
      <c r="N10" s="17">
        <v>0.70768317189847796</v>
      </c>
      <c r="O10" s="17">
        <v>0.736092021014778</v>
      </c>
      <c r="P10" s="17">
        <v>0.479508121524719</v>
      </c>
      <c r="Q10" s="17">
        <v>0.72602932352365801</v>
      </c>
      <c r="R10" s="17">
        <v>0.606902515037547</v>
      </c>
      <c r="S10" s="17">
        <v>0.431857723839011</v>
      </c>
      <c r="T10" s="17">
        <v>0.7334010102938</v>
      </c>
      <c r="U10" s="17">
        <v>0.73389148396821502</v>
      </c>
      <c r="V10" s="17">
        <v>0.75163601511512701</v>
      </c>
      <c r="W10" s="17">
        <v>0.70638274468458295</v>
      </c>
      <c r="X10" s="17">
        <v>0.69200640354033605</v>
      </c>
      <c r="Y10" s="17">
        <v>0.76016503098030597</v>
      </c>
      <c r="Z10" s="17">
        <v>0.72211016529391503</v>
      </c>
      <c r="AA10" s="17">
        <v>0.70439425430904401</v>
      </c>
      <c r="AB10" s="17">
        <v>0.694368263854654</v>
      </c>
      <c r="AC10" s="17">
        <v>0.57411260405507902</v>
      </c>
      <c r="AD10" s="17">
        <v>0.63826463709661896</v>
      </c>
      <c r="AE10" s="17"/>
      <c r="AF10" s="17">
        <v>0.77788882160168804</v>
      </c>
      <c r="AG10" s="17">
        <v>0.66309041362689902</v>
      </c>
    </row>
    <row r="11" spans="2:33" x14ac:dyDescent="0.5">
      <c r="B11" s="18" t="s">
        <v>121</v>
      </c>
      <c r="C11" s="17">
        <v>0.70515923693369098</v>
      </c>
      <c r="D11" s="17">
        <v>0.72574951520982001</v>
      </c>
      <c r="E11" s="17">
        <v>0.68855452090539204</v>
      </c>
      <c r="F11" s="17"/>
      <c r="G11" s="17">
        <v>0.52797553655588503</v>
      </c>
      <c r="H11" s="17">
        <v>0.70154548636654002</v>
      </c>
      <c r="I11" s="17">
        <v>0.73779393856783904</v>
      </c>
      <c r="J11" s="17">
        <v>0.69494056785413405</v>
      </c>
      <c r="K11" s="17">
        <v>0.76302729326869501</v>
      </c>
      <c r="L11" s="17">
        <v>0.71599138715604804</v>
      </c>
      <c r="M11" s="17"/>
      <c r="N11" s="17">
        <v>0.76918016700779701</v>
      </c>
      <c r="O11" s="17">
        <v>0.64104468543804205</v>
      </c>
      <c r="P11" s="17">
        <v>0.27014164285197301</v>
      </c>
      <c r="Q11" s="17">
        <v>0.65212150881220499</v>
      </c>
      <c r="R11" s="17">
        <v>0.55176510325286998</v>
      </c>
      <c r="S11" s="17">
        <v>1</v>
      </c>
      <c r="T11" s="17">
        <v>0.72523479618739295</v>
      </c>
      <c r="U11" s="17">
        <v>0.78046220198562499</v>
      </c>
      <c r="V11" s="17">
        <v>0.76831642815643597</v>
      </c>
      <c r="W11" s="17">
        <v>0.70437966567875898</v>
      </c>
      <c r="X11" s="17">
        <v>0.68446896448721295</v>
      </c>
      <c r="Y11" s="17">
        <v>0.70139030173626304</v>
      </c>
      <c r="Z11" s="17">
        <v>0.69842593927982999</v>
      </c>
      <c r="AA11" s="17">
        <v>0.68992712600411499</v>
      </c>
      <c r="AB11" s="17">
        <v>0.67596096804844097</v>
      </c>
      <c r="AC11" s="17">
        <v>0.70119828555336206</v>
      </c>
      <c r="AD11" s="17">
        <v>0.668607418464221</v>
      </c>
      <c r="AE11" s="17"/>
      <c r="AF11" s="17">
        <v>0.77600518364486604</v>
      </c>
      <c r="AG11" s="17">
        <v>0.65847327534477795</v>
      </c>
    </row>
    <row r="12" spans="2:33" x14ac:dyDescent="0.5">
      <c r="B12" s="18" t="s">
        <v>122</v>
      </c>
      <c r="C12" s="17">
        <v>0.66823504563285596</v>
      </c>
      <c r="D12" s="17">
        <v>0.66491156399596496</v>
      </c>
      <c r="E12" s="17">
        <v>0.67394393374710304</v>
      </c>
      <c r="F12" s="17"/>
      <c r="G12" s="17">
        <v>0.60714367009094194</v>
      </c>
      <c r="H12" s="17">
        <v>0.71940831008970096</v>
      </c>
      <c r="I12" s="17">
        <v>0.72028671741531103</v>
      </c>
      <c r="J12" s="17">
        <v>0.70233704741790304</v>
      </c>
      <c r="K12" s="17">
        <v>0.674537933732132</v>
      </c>
      <c r="L12" s="17">
        <v>0.59061591772643696</v>
      </c>
      <c r="M12" s="17"/>
      <c r="N12" s="17">
        <v>0.56954012438728296</v>
      </c>
      <c r="O12" s="17">
        <v>0.69634595524738696</v>
      </c>
      <c r="P12" s="17">
        <v>0.57574423847027301</v>
      </c>
      <c r="Q12" s="17">
        <v>0.68464255933584195</v>
      </c>
      <c r="R12" s="17">
        <v>0.606902515037547</v>
      </c>
      <c r="S12" s="17">
        <v>0.76756512640899199</v>
      </c>
      <c r="T12" s="17">
        <v>0.65237245181290504</v>
      </c>
      <c r="U12" s="17">
        <v>0.73650731512293199</v>
      </c>
      <c r="V12" s="17">
        <v>0.68612346953215597</v>
      </c>
      <c r="W12" s="17">
        <v>0.77266798602341102</v>
      </c>
      <c r="X12" s="17">
        <v>0.74636036559062502</v>
      </c>
      <c r="Y12" s="17">
        <v>0.65835968570900605</v>
      </c>
      <c r="Z12" s="17">
        <v>0.64319949637444995</v>
      </c>
      <c r="AA12" s="17">
        <v>0.59601486604296805</v>
      </c>
      <c r="AB12" s="17">
        <v>0.69694940126214799</v>
      </c>
      <c r="AC12" s="17">
        <v>0.48527126734091602</v>
      </c>
      <c r="AD12" s="17">
        <v>0.59614663684459701</v>
      </c>
      <c r="AE12" s="17"/>
      <c r="AF12" s="17">
        <v>0.75753016824229602</v>
      </c>
      <c r="AG12" s="17">
        <v>0.60939147224936996</v>
      </c>
    </row>
    <row r="13" spans="2:33" x14ac:dyDescent="0.5">
      <c r="B13" s="18" t="s">
        <v>123</v>
      </c>
      <c r="C13" s="17">
        <v>0.617942393643513</v>
      </c>
      <c r="D13" s="17">
        <v>0.61593155108973097</v>
      </c>
      <c r="E13" s="17">
        <v>0.62222385505436695</v>
      </c>
      <c r="F13" s="17"/>
      <c r="G13" s="17">
        <v>0.64916866769044002</v>
      </c>
      <c r="H13" s="17">
        <v>0.57154234810110105</v>
      </c>
      <c r="I13" s="17">
        <v>0.55288889790278395</v>
      </c>
      <c r="J13" s="17">
        <v>0.61727235414217496</v>
      </c>
      <c r="K13" s="17">
        <v>0.66329059232126997</v>
      </c>
      <c r="L13" s="17">
        <v>0.65118537360559103</v>
      </c>
      <c r="M13" s="17"/>
      <c r="N13" s="17">
        <v>0.66055417985717202</v>
      </c>
      <c r="O13" s="17">
        <v>0.377066666206888</v>
      </c>
      <c r="P13" s="17">
        <v>0.41271542931696897</v>
      </c>
      <c r="Q13" s="17">
        <v>0.56085763115744702</v>
      </c>
      <c r="R13" s="17">
        <v>0.53451192078760501</v>
      </c>
      <c r="S13" s="17">
        <v>0.14079258026344399</v>
      </c>
      <c r="T13" s="17">
        <v>0.68342333842688197</v>
      </c>
      <c r="U13" s="17">
        <v>0.732979852478162</v>
      </c>
      <c r="V13" s="17">
        <v>0.67662338886408102</v>
      </c>
      <c r="W13" s="17">
        <v>0.70509302353348602</v>
      </c>
      <c r="X13" s="17">
        <v>0.64249137950118596</v>
      </c>
      <c r="Y13" s="17">
        <v>0.64175029276571105</v>
      </c>
      <c r="Z13" s="17">
        <v>0.60241827316166396</v>
      </c>
      <c r="AA13" s="17">
        <v>0.49453395587536098</v>
      </c>
      <c r="AB13" s="17">
        <v>0.57358898304326</v>
      </c>
      <c r="AC13" s="17">
        <v>0.70775531619860999</v>
      </c>
      <c r="AD13" s="17">
        <v>0.48398981335812602</v>
      </c>
      <c r="AE13" s="17"/>
      <c r="AF13" s="17">
        <v>0.63725382461172997</v>
      </c>
      <c r="AG13" s="17">
        <v>0.60521657422458897</v>
      </c>
    </row>
    <row r="14" spans="2:33" x14ac:dyDescent="0.5">
      <c r="B14" s="18" t="s">
        <v>124</v>
      </c>
      <c r="C14" s="17">
        <v>0.61294625216516996</v>
      </c>
      <c r="D14" s="17">
        <v>0.63791403659701096</v>
      </c>
      <c r="E14" s="17">
        <v>0.59187364874715997</v>
      </c>
      <c r="F14" s="17"/>
      <c r="G14" s="17">
        <v>0.62279256641574998</v>
      </c>
      <c r="H14" s="17">
        <v>0.69854910198795395</v>
      </c>
      <c r="I14" s="17">
        <v>0.596656121180695</v>
      </c>
      <c r="J14" s="17">
        <v>0.63320874840990404</v>
      </c>
      <c r="K14" s="17">
        <v>0.58984642409158095</v>
      </c>
      <c r="L14" s="17">
        <v>0.573078192041374</v>
      </c>
      <c r="M14" s="17"/>
      <c r="N14" s="17">
        <v>0.66617053407218996</v>
      </c>
      <c r="O14" s="17">
        <v>0.568881752228657</v>
      </c>
      <c r="P14" s="17">
        <v>0.571299213254017</v>
      </c>
      <c r="Q14" s="17">
        <v>0.60101139963908001</v>
      </c>
      <c r="R14" s="17">
        <v>0.27463295734027698</v>
      </c>
      <c r="S14" s="17">
        <v>0.64415584901522005</v>
      </c>
      <c r="T14" s="17">
        <v>0.61095994715548896</v>
      </c>
      <c r="U14" s="17">
        <v>0.69757858998615196</v>
      </c>
      <c r="V14" s="17">
        <v>0.66504020221774196</v>
      </c>
      <c r="W14" s="17">
        <v>0.64679172292807896</v>
      </c>
      <c r="X14" s="17">
        <v>0.74737765905834297</v>
      </c>
      <c r="Y14" s="17">
        <v>0.58818991625696004</v>
      </c>
      <c r="Z14" s="17">
        <v>0.68513792065363299</v>
      </c>
      <c r="AA14" s="17">
        <v>0.44791730831174997</v>
      </c>
      <c r="AB14" s="17">
        <v>0.56101490592567205</v>
      </c>
      <c r="AC14" s="17">
        <v>0.51882043744572903</v>
      </c>
      <c r="AD14" s="17">
        <v>0.54577606315034599</v>
      </c>
      <c r="AE14" s="17"/>
      <c r="AF14" s="17">
        <v>0.70586274678030703</v>
      </c>
      <c r="AG14" s="17">
        <v>0.55171627218814401</v>
      </c>
    </row>
    <row r="15" spans="2:33" x14ac:dyDescent="0.5">
      <c r="B15" s="18" t="s">
        <v>125</v>
      </c>
      <c r="C15" s="17">
        <v>0.51924274119258296</v>
      </c>
      <c r="D15" s="17">
        <v>0.52927630363035505</v>
      </c>
      <c r="E15" s="17">
        <v>0.51183146852711903</v>
      </c>
      <c r="F15" s="17"/>
      <c r="G15" s="17">
        <v>0.58860307296535397</v>
      </c>
      <c r="H15" s="17">
        <v>0.60893420713645496</v>
      </c>
      <c r="I15" s="17">
        <v>0.50793019963600605</v>
      </c>
      <c r="J15" s="17">
        <v>0.51988316295124404</v>
      </c>
      <c r="K15" s="17">
        <v>0.49256659645606798</v>
      </c>
      <c r="L15" s="17">
        <v>0.46996307318997699</v>
      </c>
      <c r="M15" s="17"/>
      <c r="N15" s="17">
        <v>0.51944186759375999</v>
      </c>
      <c r="O15" s="17">
        <v>0.38090969822111898</v>
      </c>
      <c r="P15" s="17">
        <v>0.54772593652285895</v>
      </c>
      <c r="Q15" s="17">
        <v>0.470908035482419</v>
      </c>
      <c r="R15" s="17">
        <v>0.65614836939459098</v>
      </c>
      <c r="S15" s="17">
        <v>0.626772546145547</v>
      </c>
      <c r="T15" s="17">
        <v>0.63738747173950805</v>
      </c>
      <c r="U15" s="17">
        <v>0.54621050874043997</v>
      </c>
      <c r="V15" s="17">
        <v>0.62852855893705795</v>
      </c>
      <c r="W15" s="17">
        <v>0.64848592808648298</v>
      </c>
      <c r="X15" s="17">
        <v>0.57932435077367295</v>
      </c>
      <c r="Y15" s="17">
        <v>0.53452018802495904</v>
      </c>
      <c r="Z15" s="17">
        <v>0.484168183747544</v>
      </c>
      <c r="AA15" s="17">
        <v>0.448458774851487</v>
      </c>
      <c r="AB15" s="17">
        <v>0.43786863295990802</v>
      </c>
      <c r="AC15" s="17">
        <v>0.472382479699338</v>
      </c>
      <c r="AD15" s="17">
        <v>0.57036915997320203</v>
      </c>
      <c r="AE15" s="17"/>
      <c r="AF15" s="17">
        <v>0.63823383666406497</v>
      </c>
      <c r="AG15" s="17">
        <v>0.44083015768584</v>
      </c>
    </row>
    <row r="16" spans="2:33" x14ac:dyDescent="0.5">
      <c r="B16" s="18" t="s">
        <v>126</v>
      </c>
      <c r="C16" s="17">
        <v>0.50081642889309397</v>
      </c>
      <c r="D16" s="17">
        <v>0.53704977473720295</v>
      </c>
      <c r="E16" s="17">
        <v>0.46715184572806201</v>
      </c>
      <c r="F16" s="17"/>
      <c r="G16" s="17">
        <v>0.56287900540632096</v>
      </c>
      <c r="H16" s="17">
        <v>0.69192359663982295</v>
      </c>
      <c r="I16" s="17">
        <v>0.59336078898924305</v>
      </c>
      <c r="J16" s="17">
        <v>0.55148166846504698</v>
      </c>
      <c r="K16" s="17">
        <v>0.43323695288819503</v>
      </c>
      <c r="L16" s="17">
        <v>0.30637187034706098</v>
      </c>
      <c r="M16" s="17"/>
      <c r="N16" s="17">
        <v>0.51329312097011404</v>
      </c>
      <c r="O16" s="17">
        <v>0.44220045330303798</v>
      </c>
      <c r="P16" s="17">
        <v>0.56163329810540197</v>
      </c>
      <c r="Q16" s="17">
        <v>0.33964294358071601</v>
      </c>
      <c r="R16" s="17">
        <v>0.22636184286414801</v>
      </c>
      <c r="S16" s="17">
        <v>0.76756512640899199</v>
      </c>
      <c r="T16" s="17">
        <v>0.50726139246236901</v>
      </c>
      <c r="U16" s="17">
        <v>0.57477139236066799</v>
      </c>
      <c r="V16" s="17">
        <v>0.43743903050539301</v>
      </c>
      <c r="W16" s="17">
        <v>0.519913104191154</v>
      </c>
      <c r="X16" s="17">
        <v>0.57015400481071898</v>
      </c>
      <c r="Y16" s="17">
        <v>0.50770529365940398</v>
      </c>
      <c r="Z16" s="17">
        <v>0.49351587412096598</v>
      </c>
      <c r="AA16" s="17">
        <v>0.397095811472572</v>
      </c>
      <c r="AB16" s="17">
        <v>0.53124137905614599</v>
      </c>
      <c r="AC16" s="17">
        <v>0.45633222554113101</v>
      </c>
      <c r="AD16" s="17">
        <v>0.462914802542224</v>
      </c>
      <c r="AE16" s="17"/>
      <c r="AF16" s="17">
        <v>0.60504116584445999</v>
      </c>
      <c r="AG16" s="17">
        <v>0.43213455940290202</v>
      </c>
    </row>
    <row r="17" spans="2:33" x14ac:dyDescent="0.5">
      <c r="B17" s="18" t="s">
        <v>127</v>
      </c>
      <c r="C17" s="17">
        <v>0.48902890954135703</v>
      </c>
      <c r="D17" s="17">
        <v>0.506286949030617</v>
      </c>
      <c r="E17" s="17">
        <v>0.473137744331875</v>
      </c>
      <c r="F17" s="17"/>
      <c r="G17" s="17">
        <v>0.67464295032758004</v>
      </c>
      <c r="H17" s="17">
        <v>0.75454472769043801</v>
      </c>
      <c r="I17" s="17">
        <v>0.56925521135922696</v>
      </c>
      <c r="J17" s="17">
        <v>0.53657559134840305</v>
      </c>
      <c r="K17" s="17">
        <v>0.36874027378575802</v>
      </c>
      <c r="L17" s="17">
        <v>0.25566943112915202</v>
      </c>
      <c r="M17" s="17"/>
      <c r="N17" s="17">
        <v>0.465299570732296</v>
      </c>
      <c r="O17" s="17">
        <v>0.380273595639327</v>
      </c>
      <c r="P17" s="17">
        <v>0.67382267235832105</v>
      </c>
      <c r="Q17" s="17">
        <v>0.44232563024742</v>
      </c>
      <c r="R17" s="17">
        <v>0.19500178273784399</v>
      </c>
      <c r="S17" s="17">
        <v>0.431857723839011</v>
      </c>
      <c r="T17" s="17">
        <v>0.46834466345103098</v>
      </c>
      <c r="U17" s="17">
        <v>0.60021728225842497</v>
      </c>
      <c r="V17" s="17">
        <v>0.459532245408175</v>
      </c>
      <c r="W17" s="17">
        <v>0.52389157493570504</v>
      </c>
      <c r="X17" s="17">
        <v>0.64168203906463295</v>
      </c>
      <c r="Y17" s="17">
        <v>0.45843111071787102</v>
      </c>
      <c r="Z17" s="17">
        <v>0.495930498721603</v>
      </c>
      <c r="AA17" s="17">
        <v>0.46593838314671499</v>
      </c>
      <c r="AB17" s="17">
        <v>0.51468420517343805</v>
      </c>
      <c r="AC17" s="17">
        <v>0.40433401154908699</v>
      </c>
      <c r="AD17" s="17">
        <v>0.33835879260485802</v>
      </c>
      <c r="AE17" s="17"/>
      <c r="AF17" s="17">
        <v>0.60909700230837904</v>
      </c>
      <c r="AG17" s="17">
        <v>0.40990660788269401</v>
      </c>
    </row>
    <row r="18" spans="2:33" x14ac:dyDescent="0.5">
      <c r="B18" s="18" t="s">
        <v>128</v>
      </c>
      <c r="C18" s="17">
        <v>0.384760535145517</v>
      </c>
      <c r="D18" s="17">
        <v>0.40977210112210199</v>
      </c>
      <c r="E18" s="17">
        <v>0.36118448834057498</v>
      </c>
      <c r="F18" s="17"/>
      <c r="G18" s="17">
        <v>0.47397427865288999</v>
      </c>
      <c r="H18" s="17">
        <v>0.57164066985754103</v>
      </c>
      <c r="I18" s="17">
        <v>0.42308003534063399</v>
      </c>
      <c r="J18" s="17">
        <v>0.43509352852715499</v>
      </c>
      <c r="K18" s="17">
        <v>0.35292454652677002</v>
      </c>
      <c r="L18" s="17">
        <v>0.199554715158094</v>
      </c>
      <c r="M18" s="17"/>
      <c r="N18" s="17">
        <v>0.34025411780999498</v>
      </c>
      <c r="O18" s="17">
        <v>0.215048926336773</v>
      </c>
      <c r="P18" s="17">
        <v>0.42451725639563898</v>
      </c>
      <c r="Q18" s="17">
        <v>0.46298436218838801</v>
      </c>
      <c r="R18" s="17">
        <v>0.35361612918685298</v>
      </c>
      <c r="S18" s="17">
        <v>0.123409277393771</v>
      </c>
      <c r="T18" s="17">
        <v>0.39321561648951298</v>
      </c>
      <c r="U18" s="17">
        <v>0.436102655836416</v>
      </c>
      <c r="V18" s="17">
        <v>0.50097618588264203</v>
      </c>
      <c r="W18" s="17">
        <v>0.39480991943537402</v>
      </c>
      <c r="X18" s="17">
        <v>0.61689892479578401</v>
      </c>
      <c r="Y18" s="17">
        <v>0.31414375385026599</v>
      </c>
      <c r="Z18" s="17">
        <v>0.41150019523157899</v>
      </c>
      <c r="AA18" s="17">
        <v>0.23579019049827701</v>
      </c>
      <c r="AB18" s="17">
        <v>0.38425407706942499</v>
      </c>
      <c r="AC18" s="17">
        <v>0.33326895975720799</v>
      </c>
      <c r="AD18" s="17">
        <v>0.379714249614791</v>
      </c>
      <c r="AE18" s="17"/>
      <c r="AF18" s="17">
        <v>0.44296743923837201</v>
      </c>
      <c r="AG18" s="17">
        <v>0.346403431954179</v>
      </c>
    </row>
    <row r="19" spans="2:33" x14ac:dyDescent="0.5">
      <c r="B19" s="18" t="s">
        <v>129</v>
      </c>
      <c r="C19" s="17">
        <v>0.35509737510606199</v>
      </c>
      <c r="D19" s="17">
        <v>0.421026705048268</v>
      </c>
      <c r="E19" s="17">
        <v>0.29456058125823797</v>
      </c>
      <c r="F19" s="17"/>
      <c r="G19" s="17">
        <v>0.30624487150103402</v>
      </c>
      <c r="H19" s="17">
        <v>0.45846350169799099</v>
      </c>
      <c r="I19" s="17">
        <v>0.41550367727009702</v>
      </c>
      <c r="J19" s="17">
        <v>0.39993807861764902</v>
      </c>
      <c r="K19" s="17">
        <v>0.349352295085335</v>
      </c>
      <c r="L19" s="17">
        <v>0.23700509398417099</v>
      </c>
      <c r="M19" s="17"/>
      <c r="N19" s="17">
        <v>0.33191857058908097</v>
      </c>
      <c r="O19" s="17">
        <v>0.43770441897769002</v>
      </c>
      <c r="P19" s="17">
        <v>0.419059511640406</v>
      </c>
      <c r="Q19" s="17">
        <v>0.26542568014490697</v>
      </c>
      <c r="R19" s="17">
        <v>0.521379783007482</v>
      </c>
      <c r="S19" s="17">
        <v>0.431857723839011</v>
      </c>
      <c r="T19" s="17">
        <v>0.36680460893610001</v>
      </c>
      <c r="U19" s="17">
        <v>0.45653856801784298</v>
      </c>
      <c r="V19" s="17">
        <v>0.45464977774877102</v>
      </c>
      <c r="W19" s="17">
        <v>0.46723643188546699</v>
      </c>
      <c r="X19" s="17">
        <v>0.48887918139278402</v>
      </c>
      <c r="Y19" s="17">
        <v>0.40982468632389801</v>
      </c>
      <c r="Z19" s="17">
        <v>0.31116958231549402</v>
      </c>
      <c r="AA19" s="17">
        <v>0.23316511780584601</v>
      </c>
      <c r="AB19" s="17">
        <v>0.25953176705382403</v>
      </c>
      <c r="AC19" s="17">
        <v>0.114198141030282</v>
      </c>
      <c r="AD19" s="17">
        <v>0.283358964389131</v>
      </c>
      <c r="AE19" s="17"/>
      <c r="AF19" s="17">
        <v>0.51731652770443903</v>
      </c>
      <c r="AG19" s="17">
        <v>0.24819842775952</v>
      </c>
    </row>
    <row r="20" spans="2:33" x14ac:dyDescent="0.5">
      <c r="B20" s="18" t="s">
        <v>130</v>
      </c>
      <c r="C20" s="17">
        <v>0.31971453286895901</v>
      </c>
      <c r="D20" s="17">
        <v>0.32335160816548397</v>
      </c>
      <c r="E20" s="17">
        <v>0.317537258536848</v>
      </c>
      <c r="F20" s="17"/>
      <c r="G20" s="17">
        <v>0.49184960593865101</v>
      </c>
      <c r="H20" s="17">
        <v>0.40701121767394699</v>
      </c>
      <c r="I20" s="17">
        <v>0.326148054068715</v>
      </c>
      <c r="J20" s="17">
        <v>0.318094267332867</v>
      </c>
      <c r="K20" s="17">
        <v>0.264064250411148</v>
      </c>
      <c r="L20" s="17">
        <v>0.24247972148427299</v>
      </c>
      <c r="M20" s="17"/>
      <c r="N20" s="17">
        <v>0.38417698613374202</v>
      </c>
      <c r="O20" s="17">
        <v>0.127074010447571</v>
      </c>
      <c r="P20" s="17">
        <v>0.42123378043443699</v>
      </c>
      <c r="Q20" s="17">
        <v>0.23535551803735699</v>
      </c>
      <c r="R20" s="17">
        <v>0.15137376609651801</v>
      </c>
      <c r="S20" s="17">
        <v>0.54088332003624795</v>
      </c>
      <c r="T20" s="17">
        <v>0.3218592223374</v>
      </c>
      <c r="U20" s="17">
        <v>0.41600893944178402</v>
      </c>
      <c r="V20" s="17">
        <v>0.34315976805784598</v>
      </c>
      <c r="W20" s="17">
        <v>0.45305121511310897</v>
      </c>
      <c r="X20" s="17">
        <v>0.279661098312253</v>
      </c>
      <c r="Y20" s="17">
        <v>0.31763917158685401</v>
      </c>
      <c r="Z20" s="17">
        <v>0.27960993665029099</v>
      </c>
      <c r="AA20" s="17">
        <v>0.30250869388254897</v>
      </c>
      <c r="AB20" s="17">
        <v>0.299826721545079</v>
      </c>
      <c r="AC20" s="17">
        <v>0.24600490313782999</v>
      </c>
      <c r="AD20" s="17">
        <v>0.226113055558915</v>
      </c>
      <c r="AE20" s="17"/>
      <c r="AF20" s="17">
        <v>0.40130267240380801</v>
      </c>
      <c r="AG20" s="17">
        <v>0.265949696272682</v>
      </c>
    </row>
    <row r="21" spans="2:33" ht="28.7" x14ac:dyDescent="0.5">
      <c r="B21" s="18" t="s">
        <v>131</v>
      </c>
      <c r="C21" s="17">
        <v>7.8741350790927894E-2</v>
      </c>
      <c r="D21" s="17">
        <v>0.109668307988699</v>
      </c>
      <c r="E21" s="17">
        <v>5.0003838464196301E-2</v>
      </c>
      <c r="F21" s="17"/>
      <c r="G21" s="17">
        <v>8.4632273881472E-2</v>
      </c>
      <c r="H21" s="17">
        <v>0.18930650238144101</v>
      </c>
      <c r="I21" s="17">
        <v>7.4034217761349302E-2</v>
      </c>
      <c r="J21" s="17">
        <v>8.2721450044083905E-2</v>
      </c>
      <c r="K21" s="17">
        <v>5.3247590621666299E-2</v>
      </c>
      <c r="L21" s="17">
        <v>3.24495260942856E-2</v>
      </c>
      <c r="M21" s="17"/>
      <c r="N21" s="17">
        <v>0.11008689619109201</v>
      </c>
      <c r="O21" s="17">
        <v>0.10194303311227899</v>
      </c>
      <c r="P21" s="17">
        <v>7.6610691660761399E-2</v>
      </c>
      <c r="Q21" s="17">
        <v>3.6429100186039599E-2</v>
      </c>
      <c r="R21" s="17">
        <v>0</v>
      </c>
      <c r="S21" s="17">
        <v>0.29106514357556701</v>
      </c>
      <c r="T21" s="17">
        <v>7.5598899611328693E-2</v>
      </c>
      <c r="U21" s="17">
        <v>8.8941813758614596E-2</v>
      </c>
      <c r="V21" s="17">
        <v>5.0048801082376797E-2</v>
      </c>
      <c r="W21" s="17">
        <v>0.16402603624224199</v>
      </c>
      <c r="X21" s="17">
        <v>4.0173046518048802E-2</v>
      </c>
      <c r="Y21" s="17">
        <v>8.0094172922424198E-2</v>
      </c>
      <c r="Z21" s="17">
        <v>6.9854992226458704E-2</v>
      </c>
      <c r="AA21" s="17">
        <v>0</v>
      </c>
      <c r="AB21" s="17">
        <v>6.9243588693015806E-2</v>
      </c>
      <c r="AC21" s="17">
        <v>3.3881111576930301E-2</v>
      </c>
      <c r="AD21" s="17">
        <v>0.13340102643282301</v>
      </c>
      <c r="AE21" s="17"/>
      <c r="AF21" s="17">
        <v>0.10840304435723599</v>
      </c>
      <c r="AG21" s="17">
        <v>5.9194929989407098E-2</v>
      </c>
    </row>
    <row r="22" spans="2:33" ht="28.7" x14ac:dyDescent="0.5">
      <c r="B22" s="18" t="s">
        <v>132</v>
      </c>
      <c r="C22" s="17">
        <v>4.1490326593251997E-2</v>
      </c>
      <c r="D22" s="17">
        <v>5.6448481795834997E-2</v>
      </c>
      <c r="E22" s="17">
        <v>2.7604311452812599E-2</v>
      </c>
      <c r="F22" s="17"/>
      <c r="G22" s="17">
        <v>7.6212742336349101E-2</v>
      </c>
      <c r="H22" s="17">
        <v>9.2733256677285894E-2</v>
      </c>
      <c r="I22" s="17">
        <v>7.1319439830763998E-2</v>
      </c>
      <c r="J22" s="17">
        <v>3.2679047235393902E-2</v>
      </c>
      <c r="K22" s="17">
        <v>1.48926971407621E-2</v>
      </c>
      <c r="L22" s="17">
        <v>2.9321337891151898E-3</v>
      </c>
      <c r="M22" s="17"/>
      <c r="N22" s="17">
        <v>3.05412623918359E-2</v>
      </c>
      <c r="O22" s="17">
        <v>0</v>
      </c>
      <c r="P22" s="17">
        <v>0</v>
      </c>
      <c r="Q22" s="17">
        <v>1.38191906171079E-2</v>
      </c>
      <c r="R22" s="17">
        <v>0</v>
      </c>
      <c r="S22" s="17">
        <v>0</v>
      </c>
      <c r="T22" s="17">
        <v>2.3215940086944501E-2</v>
      </c>
      <c r="U22" s="17">
        <v>4.7917536033833197E-2</v>
      </c>
      <c r="V22" s="17">
        <v>4.1755012899151497E-2</v>
      </c>
      <c r="W22" s="17">
        <v>9.0842572127078094E-2</v>
      </c>
      <c r="X22" s="17">
        <v>0</v>
      </c>
      <c r="Y22" s="17">
        <v>3.6437662659995401E-2</v>
      </c>
      <c r="Z22" s="17">
        <v>4.9872715494839098E-2</v>
      </c>
      <c r="AA22" s="17">
        <v>6.6632041680469906E-2</v>
      </c>
      <c r="AB22" s="17">
        <v>3.93636928983409E-2</v>
      </c>
      <c r="AC22" s="17">
        <v>6.1973500429592002E-2</v>
      </c>
      <c r="AD22" s="17">
        <v>7.6286475801807502E-2</v>
      </c>
      <c r="AE22" s="17"/>
      <c r="AF22" s="17">
        <v>6.9690624657395103E-2</v>
      </c>
      <c r="AG22" s="17">
        <v>2.2906934129236799E-2</v>
      </c>
    </row>
    <row r="23" spans="2:33" x14ac:dyDescent="0.5">
      <c r="B23" s="18" t="s">
        <v>56</v>
      </c>
      <c r="C23" s="19">
        <v>7.9675715878051306E-3</v>
      </c>
      <c r="D23" s="19">
        <v>5.4124855376703196E-3</v>
      </c>
      <c r="E23" s="19">
        <v>1.03978230127467E-2</v>
      </c>
      <c r="F23" s="19"/>
      <c r="G23" s="19">
        <v>0</v>
      </c>
      <c r="H23" s="19">
        <v>0</v>
      </c>
      <c r="I23" s="19">
        <v>7.9458977490253994E-3</v>
      </c>
      <c r="J23" s="19">
        <v>1.3457462884507601E-2</v>
      </c>
      <c r="K23" s="19">
        <v>6.0813372331186702E-3</v>
      </c>
      <c r="L23" s="19">
        <v>1.21867823463513E-2</v>
      </c>
      <c r="M23" s="19"/>
      <c r="N23" s="19">
        <v>1.72743370272282E-2</v>
      </c>
      <c r="O23" s="19">
        <v>6.5844857669363793E-2</v>
      </c>
      <c r="P23" s="19">
        <v>0.15728314077895</v>
      </c>
      <c r="Q23" s="19">
        <v>0</v>
      </c>
      <c r="R23" s="19">
        <v>0</v>
      </c>
      <c r="S23" s="19">
        <v>0</v>
      </c>
      <c r="T23" s="19">
        <v>0</v>
      </c>
      <c r="U23" s="19">
        <v>0</v>
      </c>
      <c r="V23" s="19">
        <v>2.1459225490641599E-2</v>
      </c>
      <c r="W23" s="19">
        <v>0</v>
      </c>
      <c r="X23" s="19">
        <v>6.7044972062799801E-2</v>
      </c>
      <c r="Y23" s="19">
        <v>0</v>
      </c>
      <c r="Z23" s="19">
        <v>0</v>
      </c>
      <c r="AA23" s="19">
        <v>0</v>
      </c>
      <c r="AB23" s="19">
        <v>0</v>
      </c>
      <c r="AC23" s="19">
        <v>0</v>
      </c>
      <c r="AD23" s="19">
        <v>2.19084195423088E-2</v>
      </c>
      <c r="AE23" s="19"/>
      <c r="AF23" s="19">
        <v>2.6293972353494299E-3</v>
      </c>
      <c r="AG23" s="19">
        <v>1.14853141594399E-2</v>
      </c>
    </row>
    <row r="24" spans="2:33" x14ac:dyDescent="0.5">
      <c r="B24" s="16"/>
    </row>
    <row r="25" spans="2:33" x14ac:dyDescent="0.5">
      <c r="B25" t="s">
        <v>59</v>
      </c>
    </row>
    <row r="26" spans="2:33" x14ac:dyDescent="0.5">
      <c r="B26" t="s">
        <v>60</v>
      </c>
    </row>
    <row r="28" spans="2:33" x14ac:dyDescent="0.5">
      <c r="B2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144</v>
      </c>
      <c r="E2" s="26"/>
      <c r="F2" s="26"/>
    </row>
    <row r="6" spans="2:6" ht="50" customHeight="1" x14ac:dyDescent="0.5">
      <c r="B6" s="20" t="s">
        <v>15</v>
      </c>
      <c r="C6" s="20" t="s">
        <v>134</v>
      </c>
      <c r="D6" s="20" t="s">
        <v>135</v>
      </c>
      <c r="E6" s="20" t="s">
        <v>136</v>
      </c>
    </row>
    <row r="7" spans="2:6" x14ac:dyDescent="0.5">
      <c r="B7" s="18" t="s">
        <v>137</v>
      </c>
      <c r="C7" s="17">
        <v>0.35425417862617198</v>
      </c>
      <c r="D7" s="17">
        <v>0.35064595708075802</v>
      </c>
      <c r="E7" s="17">
        <v>0.12177819050863101</v>
      </c>
    </row>
    <row r="8" spans="2:6" x14ac:dyDescent="0.5">
      <c r="B8" s="18" t="s">
        <v>138</v>
      </c>
      <c r="C8" s="17">
        <v>0.51426601164972796</v>
      </c>
      <c r="D8" s="17">
        <v>0.42390661537649099</v>
      </c>
      <c r="E8" s="17">
        <v>0.48331514413517801</v>
      </c>
    </row>
    <row r="9" spans="2:6" ht="28.7" x14ac:dyDescent="0.5">
      <c r="B9" s="18" t="s">
        <v>139</v>
      </c>
      <c r="C9" s="17">
        <v>5.5385929257483202E-2</v>
      </c>
      <c r="D9" s="17">
        <v>0.12657015802478999</v>
      </c>
      <c r="E9" s="17">
        <v>0.18471994879687101</v>
      </c>
    </row>
    <row r="10" spans="2:6" x14ac:dyDescent="0.5">
      <c r="B10" s="18" t="s">
        <v>140</v>
      </c>
      <c r="C10" s="17">
        <v>5.2059993209918401E-2</v>
      </c>
      <c r="D10" s="17">
        <v>5.0238635281136597E-2</v>
      </c>
      <c r="E10" s="17">
        <v>0.13441397039202799</v>
      </c>
    </row>
    <row r="11" spans="2:6" x14ac:dyDescent="0.5">
      <c r="B11" s="18" t="s">
        <v>141</v>
      </c>
      <c r="C11" s="17">
        <v>1.93887102137918E-2</v>
      </c>
      <c r="D11" s="17">
        <v>2.67782960447422E-2</v>
      </c>
      <c r="E11" s="17">
        <v>3.2268497637108901E-2</v>
      </c>
    </row>
    <row r="12" spans="2:6" x14ac:dyDescent="0.5">
      <c r="B12" s="18" t="s">
        <v>77</v>
      </c>
      <c r="C12" s="17">
        <v>4.6451770429074297E-3</v>
      </c>
      <c r="D12" s="17">
        <v>2.18603381920815E-2</v>
      </c>
      <c r="E12" s="17">
        <v>4.3504248530183601E-2</v>
      </c>
    </row>
    <row r="13" spans="2:6" x14ac:dyDescent="0.5">
      <c r="B13" s="23" t="s">
        <v>142</v>
      </c>
      <c r="C13" s="21">
        <v>0.868520190275899</v>
      </c>
      <c r="D13" s="21">
        <v>0.77455257245724995</v>
      </c>
      <c r="E13" s="21">
        <v>0.60509333464380899</v>
      </c>
    </row>
    <row r="14" spans="2:6" x14ac:dyDescent="0.5">
      <c r="B14" s="23" t="s">
        <v>143</v>
      </c>
      <c r="C14" s="21">
        <v>7.1448703423710194E-2</v>
      </c>
      <c r="D14" s="21">
        <v>7.7016931325878807E-2</v>
      </c>
      <c r="E14" s="21">
        <v>0.166682468029136</v>
      </c>
    </row>
    <row r="15" spans="2:6" x14ac:dyDescent="0.5">
      <c r="B15" s="23" t="s">
        <v>100</v>
      </c>
      <c r="C15" s="22">
        <v>0.79707148685218898</v>
      </c>
      <c r="D15" s="22">
        <v>0.69753564113137101</v>
      </c>
      <c r="E15" s="22">
        <v>0.43841086661467299</v>
      </c>
    </row>
    <row r="16" spans="2:6" x14ac:dyDescent="0.5">
      <c r="B16" s="16"/>
      <c r="C16" s="16"/>
      <c r="D16" s="16"/>
      <c r="E16" s="16"/>
    </row>
    <row r="17" spans="2:2" x14ac:dyDescent="0.5">
      <c r="B17" t="s">
        <v>59</v>
      </c>
    </row>
    <row r="18" spans="2:2" x14ac:dyDescent="0.5">
      <c r="B18" t="s">
        <v>60</v>
      </c>
    </row>
    <row r="22" spans="2:2" x14ac:dyDescent="0.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137</v>
      </c>
      <c r="C9" s="17">
        <v>0.35425417862617198</v>
      </c>
      <c r="D9" s="17">
        <v>0.35007488416094001</v>
      </c>
      <c r="E9" s="17">
        <v>0.35955075673133202</v>
      </c>
      <c r="F9" s="17"/>
      <c r="G9" s="17">
        <v>0.42316943486582298</v>
      </c>
      <c r="H9" s="17">
        <v>0.41652791613155998</v>
      </c>
      <c r="I9" s="17">
        <v>0.36939668322121</v>
      </c>
      <c r="J9" s="17">
        <v>0.37546313455804198</v>
      </c>
      <c r="K9" s="17">
        <v>0.29373738244688302</v>
      </c>
      <c r="L9" s="17">
        <v>0.30694095045029002</v>
      </c>
      <c r="M9" s="17"/>
      <c r="N9" s="17">
        <v>0.29130891280933502</v>
      </c>
      <c r="O9" s="17">
        <v>0.343794238017464</v>
      </c>
      <c r="P9" s="17">
        <v>0.35205799496357199</v>
      </c>
      <c r="Q9" s="17">
        <v>0.24382815086005299</v>
      </c>
      <c r="R9" s="17">
        <v>0.21787280291882699</v>
      </c>
      <c r="S9" s="17">
        <v>0.45911667996375199</v>
      </c>
      <c r="T9" s="17">
        <v>0.27793288138903099</v>
      </c>
      <c r="U9" s="17">
        <v>0.37455361532137998</v>
      </c>
      <c r="V9" s="17">
        <v>0.32079016953226602</v>
      </c>
      <c r="W9" s="17">
        <v>0.56251964604142801</v>
      </c>
      <c r="X9" s="17">
        <v>0.26355986157734201</v>
      </c>
      <c r="Y9" s="17">
        <v>0.400383356948044</v>
      </c>
      <c r="Z9" s="17">
        <v>0.33538657855984</v>
      </c>
      <c r="AA9" s="17">
        <v>0.531430563346038</v>
      </c>
      <c r="AB9" s="17">
        <v>0.36464393061610401</v>
      </c>
      <c r="AC9" s="17">
        <v>0.115348368614018</v>
      </c>
      <c r="AD9" s="17">
        <v>0.34098716171542098</v>
      </c>
      <c r="AE9" s="17"/>
      <c r="AF9" s="17">
        <v>0.42226525972506601</v>
      </c>
      <c r="AG9" s="17">
        <v>0.30943633276199101</v>
      </c>
    </row>
    <row r="10" spans="2:33" x14ac:dyDescent="0.5">
      <c r="B10" s="18" t="s">
        <v>138</v>
      </c>
      <c r="C10" s="17">
        <v>0.51426601164972796</v>
      </c>
      <c r="D10" s="17">
        <v>0.51077109791831898</v>
      </c>
      <c r="E10" s="17">
        <v>0.51566683212042697</v>
      </c>
      <c r="F10" s="17"/>
      <c r="G10" s="17">
        <v>0.42567523378731498</v>
      </c>
      <c r="H10" s="17">
        <v>0.45662897750560599</v>
      </c>
      <c r="I10" s="17">
        <v>0.48742361895800101</v>
      </c>
      <c r="J10" s="17">
        <v>0.46091015799496698</v>
      </c>
      <c r="K10" s="17">
        <v>0.58369373374290501</v>
      </c>
      <c r="L10" s="17">
        <v>0.59500244616473796</v>
      </c>
      <c r="M10" s="17"/>
      <c r="N10" s="17">
        <v>0.546172186429288</v>
      </c>
      <c r="O10" s="17">
        <v>0.40060084792549699</v>
      </c>
      <c r="P10" s="17">
        <v>0.50928014608137995</v>
      </c>
      <c r="Q10" s="17">
        <v>0.57490523202379795</v>
      </c>
      <c r="R10" s="17">
        <v>0.78212719708117295</v>
      </c>
      <c r="S10" s="17">
        <v>0.373227453854453</v>
      </c>
      <c r="T10" s="17">
        <v>0.59784778475899902</v>
      </c>
      <c r="U10" s="17">
        <v>0.52882480374132201</v>
      </c>
      <c r="V10" s="17">
        <v>0.52104617189321001</v>
      </c>
      <c r="W10" s="17">
        <v>0.41389501488161601</v>
      </c>
      <c r="X10" s="17">
        <v>0.60519678689872103</v>
      </c>
      <c r="Y10" s="17">
        <v>0.47550317203959602</v>
      </c>
      <c r="Z10" s="17">
        <v>0.45248234275817301</v>
      </c>
      <c r="AA10" s="17">
        <v>0.468569436653962</v>
      </c>
      <c r="AB10" s="17">
        <v>0.51570140256224495</v>
      </c>
      <c r="AC10" s="17">
        <v>0.70342237238720495</v>
      </c>
      <c r="AD10" s="17">
        <v>0.53204117324842004</v>
      </c>
      <c r="AE10" s="17"/>
      <c r="AF10" s="17">
        <v>0.47261711004705098</v>
      </c>
      <c r="AG10" s="17">
        <v>0.54171174581953097</v>
      </c>
    </row>
    <row r="11" spans="2:33" ht="28.7" x14ac:dyDescent="0.5">
      <c r="B11" s="18" t="s">
        <v>139</v>
      </c>
      <c r="C11" s="17">
        <v>5.5385929257483202E-2</v>
      </c>
      <c r="D11" s="17">
        <v>6.15884442278379E-2</v>
      </c>
      <c r="E11" s="17">
        <v>4.9775854099969499E-2</v>
      </c>
      <c r="F11" s="17"/>
      <c r="G11" s="17">
        <v>4.3852275301478803E-2</v>
      </c>
      <c r="H11" s="17">
        <v>6.9957991863185895E-2</v>
      </c>
      <c r="I11" s="17">
        <v>4.7204453080801498E-2</v>
      </c>
      <c r="J11" s="17">
        <v>7.2898373207137698E-2</v>
      </c>
      <c r="K11" s="17">
        <v>3.8318056248608498E-2</v>
      </c>
      <c r="L11" s="17">
        <v>5.50701698082397E-2</v>
      </c>
      <c r="M11" s="17"/>
      <c r="N11" s="17">
        <v>4.4228244393755403E-2</v>
      </c>
      <c r="O11" s="17">
        <v>0.12602334656627301</v>
      </c>
      <c r="P11" s="17">
        <v>0</v>
      </c>
      <c r="Q11" s="17">
        <v>7.3658090534759704E-2</v>
      </c>
      <c r="R11" s="17">
        <v>0</v>
      </c>
      <c r="S11" s="17">
        <v>0</v>
      </c>
      <c r="T11" s="17">
        <v>0</v>
      </c>
      <c r="U11" s="17">
        <v>2.8181125619576499E-2</v>
      </c>
      <c r="V11" s="17">
        <v>3.54773477145785E-2</v>
      </c>
      <c r="W11" s="17">
        <v>2.35853390769553E-2</v>
      </c>
      <c r="X11" s="17">
        <v>6.7044972062799801E-2</v>
      </c>
      <c r="Y11" s="17">
        <v>7.0786931436654002E-2</v>
      </c>
      <c r="Z11" s="17">
        <v>9.1381591468199297E-2</v>
      </c>
      <c r="AA11" s="17">
        <v>0</v>
      </c>
      <c r="AB11" s="17">
        <v>7.0809293065122902E-2</v>
      </c>
      <c r="AC11" s="17">
        <v>0.116393482729372</v>
      </c>
      <c r="AD11" s="17">
        <v>1.41991642565085E-2</v>
      </c>
      <c r="AE11" s="17"/>
      <c r="AF11" s="17">
        <v>5.2619610625096701E-2</v>
      </c>
      <c r="AG11" s="17">
        <v>5.7208873990521998E-2</v>
      </c>
    </row>
    <row r="12" spans="2:33" x14ac:dyDescent="0.5">
      <c r="B12" s="18" t="s">
        <v>140</v>
      </c>
      <c r="C12" s="17">
        <v>5.2059993209918401E-2</v>
      </c>
      <c r="D12" s="17">
        <v>5.2379059067610201E-2</v>
      </c>
      <c r="E12" s="17">
        <v>5.1961985504373101E-2</v>
      </c>
      <c r="F12" s="17"/>
      <c r="G12" s="17">
        <v>8.0823135210230698E-2</v>
      </c>
      <c r="H12" s="17">
        <v>4.4526800567865801E-2</v>
      </c>
      <c r="I12" s="17">
        <v>5.2473197917167598E-2</v>
      </c>
      <c r="J12" s="17">
        <v>5.5509451324680999E-2</v>
      </c>
      <c r="K12" s="17">
        <v>6.9190160423688002E-2</v>
      </c>
      <c r="L12" s="17">
        <v>3.0955672470135701E-2</v>
      </c>
      <c r="M12" s="17"/>
      <c r="N12" s="17">
        <v>6.5260359026651102E-2</v>
      </c>
      <c r="O12" s="17">
        <v>6.3736709821402796E-2</v>
      </c>
      <c r="P12" s="17">
        <v>6.2051167294286502E-2</v>
      </c>
      <c r="Q12" s="17">
        <v>0.107608526581389</v>
      </c>
      <c r="R12" s="17">
        <v>0</v>
      </c>
      <c r="S12" s="17">
        <v>0.16765586618179501</v>
      </c>
      <c r="T12" s="17">
        <v>2.34366188473282E-2</v>
      </c>
      <c r="U12" s="17">
        <v>5.2900685355607199E-2</v>
      </c>
      <c r="V12" s="17">
        <v>2.0548110598061199E-2</v>
      </c>
      <c r="W12" s="17">
        <v>0</v>
      </c>
      <c r="X12" s="17">
        <v>6.4198379461137905E-2</v>
      </c>
      <c r="Y12" s="17">
        <v>4.39464721598238E-2</v>
      </c>
      <c r="Z12" s="17">
        <v>9.2595150358380798E-2</v>
      </c>
      <c r="AA12" s="17">
        <v>0</v>
      </c>
      <c r="AB12" s="17">
        <v>4.8845373756527803E-2</v>
      </c>
      <c r="AC12" s="17">
        <v>6.4835776269405093E-2</v>
      </c>
      <c r="AD12" s="17">
        <v>3.0509650007172501E-2</v>
      </c>
      <c r="AE12" s="17"/>
      <c r="AF12" s="17">
        <v>3.5807672186884999E-2</v>
      </c>
      <c r="AG12" s="17">
        <v>6.2769924691324294E-2</v>
      </c>
    </row>
    <row r="13" spans="2:33" x14ac:dyDescent="0.5">
      <c r="B13" s="18" t="s">
        <v>141</v>
      </c>
      <c r="C13" s="17">
        <v>1.93887102137918E-2</v>
      </c>
      <c r="D13" s="17">
        <v>2.3870543173172699E-2</v>
      </c>
      <c r="E13" s="17">
        <v>1.5255060464808399E-2</v>
      </c>
      <c r="F13" s="17"/>
      <c r="G13" s="17">
        <v>1.7181006059052501E-2</v>
      </c>
      <c r="H13" s="17">
        <v>7.61424381408316E-3</v>
      </c>
      <c r="I13" s="17">
        <v>3.55561490737945E-2</v>
      </c>
      <c r="J13" s="17">
        <v>2.6171672219703498E-2</v>
      </c>
      <c r="K13" s="17">
        <v>1.5060667137915099E-2</v>
      </c>
      <c r="L13" s="17">
        <v>1.20307611065971E-2</v>
      </c>
      <c r="M13" s="17"/>
      <c r="N13" s="17">
        <v>5.3030297340970797E-2</v>
      </c>
      <c r="O13" s="17">
        <v>0</v>
      </c>
      <c r="P13" s="17">
        <v>7.6610691660761399E-2</v>
      </c>
      <c r="Q13" s="17">
        <v>0</v>
      </c>
      <c r="R13" s="17">
        <v>0</v>
      </c>
      <c r="S13" s="17">
        <v>0</v>
      </c>
      <c r="T13" s="17">
        <v>0.100782715004642</v>
      </c>
      <c r="U13" s="17">
        <v>1.55397699621149E-2</v>
      </c>
      <c r="V13" s="17">
        <v>0.102138200261885</v>
      </c>
      <c r="W13" s="17">
        <v>0</v>
      </c>
      <c r="X13" s="17">
        <v>0</v>
      </c>
      <c r="Y13" s="17">
        <v>4.3574012323106199E-3</v>
      </c>
      <c r="Z13" s="17">
        <v>2.2172443003370901E-2</v>
      </c>
      <c r="AA13" s="17">
        <v>0</v>
      </c>
      <c r="AB13" s="17">
        <v>0</v>
      </c>
      <c r="AC13" s="17">
        <v>0</v>
      </c>
      <c r="AD13" s="17">
        <v>4.5372767753788797E-2</v>
      </c>
      <c r="AE13" s="17"/>
      <c r="AF13" s="17">
        <v>1.3384969637645501E-2</v>
      </c>
      <c r="AG13" s="17">
        <v>2.3345046672537201E-2</v>
      </c>
    </row>
    <row r="14" spans="2:33" x14ac:dyDescent="0.5">
      <c r="B14" s="18" t="s">
        <v>77</v>
      </c>
      <c r="C14" s="17">
        <v>4.6451770429074297E-3</v>
      </c>
      <c r="D14" s="17">
        <v>1.31597145212021E-3</v>
      </c>
      <c r="E14" s="17">
        <v>7.7895110790893998E-3</v>
      </c>
      <c r="F14" s="17"/>
      <c r="G14" s="17">
        <v>9.2989147761002693E-3</v>
      </c>
      <c r="H14" s="17">
        <v>4.7440701177000498E-3</v>
      </c>
      <c r="I14" s="17">
        <v>7.9458977490253994E-3</v>
      </c>
      <c r="J14" s="17">
        <v>9.0472106954693401E-3</v>
      </c>
      <c r="K14" s="17">
        <v>0</v>
      </c>
      <c r="L14" s="17">
        <v>0</v>
      </c>
      <c r="M14" s="17"/>
      <c r="N14" s="17">
        <v>0</v>
      </c>
      <c r="O14" s="17">
        <v>6.5844857669363793E-2</v>
      </c>
      <c r="P14" s="17">
        <v>0</v>
      </c>
      <c r="Q14" s="17">
        <v>0</v>
      </c>
      <c r="R14" s="17">
        <v>0</v>
      </c>
      <c r="S14" s="17">
        <v>0</v>
      </c>
      <c r="T14" s="17">
        <v>0</v>
      </c>
      <c r="U14" s="17">
        <v>0</v>
      </c>
      <c r="V14" s="17">
        <v>0</v>
      </c>
      <c r="W14" s="17">
        <v>0</v>
      </c>
      <c r="X14" s="17">
        <v>0</v>
      </c>
      <c r="Y14" s="17">
        <v>5.0226661835710102E-3</v>
      </c>
      <c r="Z14" s="17">
        <v>5.9818938520356298E-3</v>
      </c>
      <c r="AA14" s="17">
        <v>0</v>
      </c>
      <c r="AB14" s="17">
        <v>0</v>
      </c>
      <c r="AC14" s="17">
        <v>0</v>
      </c>
      <c r="AD14" s="17">
        <v>3.6890083018689401E-2</v>
      </c>
      <c r="AE14" s="17"/>
      <c r="AF14" s="17">
        <v>3.3053777782565499E-3</v>
      </c>
      <c r="AG14" s="17">
        <v>5.5280760640941699E-3</v>
      </c>
    </row>
    <row r="15" spans="2:33" x14ac:dyDescent="0.5">
      <c r="B15" s="18" t="s">
        <v>142</v>
      </c>
      <c r="C15" s="21">
        <v>0.868520190275899</v>
      </c>
      <c r="D15" s="21">
        <v>0.860845982079259</v>
      </c>
      <c r="E15" s="21">
        <v>0.87521758885176004</v>
      </c>
      <c r="F15" s="21"/>
      <c r="G15" s="21">
        <v>0.84884466865313801</v>
      </c>
      <c r="H15" s="21">
        <v>0.87315689363716498</v>
      </c>
      <c r="I15" s="21">
        <v>0.85682030217921101</v>
      </c>
      <c r="J15" s="21">
        <v>0.83637329255300896</v>
      </c>
      <c r="K15" s="21">
        <v>0.87743111618978897</v>
      </c>
      <c r="L15" s="21">
        <v>0.90194339661502698</v>
      </c>
      <c r="M15" s="21"/>
      <c r="N15" s="21">
        <v>0.83748109923862302</v>
      </c>
      <c r="O15" s="21">
        <v>0.744395085942961</v>
      </c>
      <c r="P15" s="21">
        <v>0.86133814104495199</v>
      </c>
      <c r="Q15" s="21">
        <v>0.818733382883851</v>
      </c>
      <c r="R15" s="21">
        <v>1</v>
      </c>
      <c r="S15" s="21">
        <v>0.83234413381820405</v>
      </c>
      <c r="T15" s="21">
        <v>0.87578066614802896</v>
      </c>
      <c r="U15" s="21">
        <v>0.903378419062702</v>
      </c>
      <c r="V15" s="21">
        <v>0.84183634142547503</v>
      </c>
      <c r="W15" s="21">
        <v>0.97641466092304496</v>
      </c>
      <c r="X15" s="21">
        <v>0.86875664847606204</v>
      </c>
      <c r="Y15" s="21">
        <v>0.87588652898764097</v>
      </c>
      <c r="Z15" s="21">
        <v>0.787868921318013</v>
      </c>
      <c r="AA15" s="21">
        <v>1</v>
      </c>
      <c r="AB15" s="21">
        <v>0.88034533317834895</v>
      </c>
      <c r="AC15" s="21">
        <v>0.81877074100122305</v>
      </c>
      <c r="AD15" s="21">
        <v>0.87302833496384102</v>
      </c>
      <c r="AE15" s="21"/>
      <c r="AF15" s="21">
        <v>0.89488236977211599</v>
      </c>
      <c r="AG15" s="21">
        <v>0.85114807858152197</v>
      </c>
    </row>
    <row r="16" spans="2:33" x14ac:dyDescent="0.5">
      <c r="B16" s="18" t="s">
        <v>143</v>
      </c>
      <c r="C16" s="21">
        <v>7.1448703423710194E-2</v>
      </c>
      <c r="D16" s="21">
        <v>7.6249602240782796E-2</v>
      </c>
      <c r="E16" s="21">
        <v>6.7217045969181405E-2</v>
      </c>
      <c r="F16" s="21"/>
      <c r="G16" s="21">
        <v>9.8004141269283196E-2</v>
      </c>
      <c r="H16" s="21">
        <v>5.2141044381948901E-2</v>
      </c>
      <c r="I16" s="21">
        <v>8.8029346990962098E-2</v>
      </c>
      <c r="J16" s="21">
        <v>8.1681123544384504E-2</v>
      </c>
      <c r="K16" s="21">
        <v>8.4250827561603098E-2</v>
      </c>
      <c r="L16" s="21">
        <v>4.2986433576732701E-2</v>
      </c>
      <c r="M16" s="21"/>
      <c r="N16" s="21">
        <v>0.118290656367622</v>
      </c>
      <c r="O16" s="21">
        <v>6.3736709821402796E-2</v>
      </c>
      <c r="P16" s="21">
        <v>0.13866185895504801</v>
      </c>
      <c r="Q16" s="21">
        <v>0.107608526581389</v>
      </c>
      <c r="R16" s="21">
        <v>0</v>
      </c>
      <c r="S16" s="21">
        <v>0.16765586618179501</v>
      </c>
      <c r="T16" s="21">
        <v>0.12421933385197099</v>
      </c>
      <c r="U16" s="21">
        <v>6.8440455317721999E-2</v>
      </c>
      <c r="V16" s="21">
        <v>0.122686310859946</v>
      </c>
      <c r="W16" s="21">
        <v>0</v>
      </c>
      <c r="X16" s="21">
        <v>6.4198379461137905E-2</v>
      </c>
      <c r="Y16" s="21">
        <v>4.8303873392134399E-2</v>
      </c>
      <c r="Z16" s="21">
        <v>0.114767593361752</v>
      </c>
      <c r="AA16" s="21">
        <v>0</v>
      </c>
      <c r="AB16" s="21">
        <v>4.8845373756527803E-2</v>
      </c>
      <c r="AC16" s="21">
        <v>6.4835776269405093E-2</v>
      </c>
      <c r="AD16" s="21">
        <v>7.5882417760961204E-2</v>
      </c>
      <c r="AE16" s="21"/>
      <c r="AF16" s="21">
        <v>4.9192641824530502E-2</v>
      </c>
      <c r="AG16" s="21">
        <v>8.6114971363861495E-2</v>
      </c>
    </row>
    <row r="17" spans="2:33" x14ac:dyDescent="0.5">
      <c r="B17" s="18" t="s">
        <v>100</v>
      </c>
      <c r="C17" s="22">
        <v>0.79707148685218898</v>
      </c>
      <c r="D17" s="22">
        <v>0.78459637983847597</v>
      </c>
      <c r="E17" s="22">
        <v>0.80800054288257805</v>
      </c>
      <c r="F17" s="22"/>
      <c r="G17" s="22">
        <v>0.75084052738385498</v>
      </c>
      <c r="H17" s="22">
        <v>0.82101584925521598</v>
      </c>
      <c r="I17" s="22">
        <v>0.76879095518824903</v>
      </c>
      <c r="J17" s="22">
        <v>0.75469216900862401</v>
      </c>
      <c r="K17" s="22">
        <v>0.79318028862818502</v>
      </c>
      <c r="L17" s="22">
        <v>0.85895696303829505</v>
      </c>
      <c r="M17" s="22"/>
      <c r="N17" s="22">
        <v>0.71919044287100098</v>
      </c>
      <c r="O17" s="22">
        <v>0.680658376121558</v>
      </c>
      <c r="P17" s="22">
        <v>0.72267628208990398</v>
      </c>
      <c r="Q17" s="22">
        <v>0.71112485630246203</v>
      </c>
      <c r="R17" s="22">
        <v>1</v>
      </c>
      <c r="S17" s="22">
        <v>0.66468826763640898</v>
      </c>
      <c r="T17" s="22">
        <v>0.75156133229605904</v>
      </c>
      <c r="U17" s="22">
        <v>0.83493796374497997</v>
      </c>
      <c r="V17" s="22">
        <v>0.71915003056552995</v>
      </c>
      <c r="W17" s="22">
        <v>0.97641466092304496</v>
      </c>
      <c r="X17" s="22">
        <v>0.804558269014924</v>
      </c>
      <c r="Y17" s="22">
        <v>0.82758265559550603</v>
      </c>
      <c r="Z17" s="22">
        <v>0.67310132795626099</v>
      </c>
      <c r="AA17" s="22">
        <v>1</v>
      </c>
      <c r="AB17" s="22">
        <v>0.83149995942182098</v>
      </c>
      <c r="AC17" s="22">
        <v>0.75393496473181798</v>
      </c>
      <c r="AD17" s="22">
        <v>0.79714591720287897</v>
      </c>
      <c r="AE17" s="22"/>
      <c r="AF17" s="22">
        <v>0.84568972794758601</v>
      </c>
      <c r="AG17" s="22">
        <v>0.76503310721766105</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137</v>
      </c>
      <c r="C9" s="17">
        <v>0.12177819050863101</v>
      </c>
      <c r="D9" s="17">
        <v>0.115166938536789</v>
      </c>
      <c r="E9" s="17">
        <v>0.12845821219498599</v>
      </c>
      <c r="F9" s="17"/>
      <c r="G9" s="17">
        <v>0.12398661031168599</v>
      </c>
      <c r="H9" s="17">
        <v>0.190234132218907</v>
      </c>
      <c r="I9" s="17">
        <v>0.137705183976567</v>
      </c>
      <c r="J9" s="17">
        <v>0.132077021142296</v>
      </c>
      <c r="K9" s="17">
        <v>9.4810672563782006E-2</v>
      </c>
      <c r="L9" s="17">
        <v>8.0699690376524705E-2</v>
      </c>
      <c r="M9" s="17"/>
      <c r="N9" s="17">
        <v>9.15913822128301E-2</v>
      </c>
      <c r="O9" s="17">
        <v>3.8206323290876303E-2</v>
      </c>
      <c r="P9" s="17">
        <v>0.28826916895336802</v>
      </c>
      <c r="Q9" s="17">
        <v>7.9419230177944403E-2</v>
      </c>
      <c r="R9" s="17">
        <v>7.3365334130857704E-2</v>
      </c>
      <c r="S9" s="17">
        <v>0.26420185765721599</v>
      </c>
      <c r="T9" s="17">
        <v>0.15769785331647701</v>
      </c>
      <c r="U9" s="17">
        <v>0.136631109129631</v>
      </c>
      <c r="V9" s="17">
        <v>0.18111221978332201</v>
      </c>
      <c r="W9" s="17">
        <v>0.21713998538590801</v>
      </c>
      <c r="X9" s="17">
        <v>7.2808653982974994E-2</v>
      </c>
      <c r="Y9" s="17">
        <v>0.111336580362113</v>
      </c>
      <c r="Z9" s="17">
        <v>0.15403227742797801</v>
      </c>
      <c r="AA9" s="17">
        <v>6.7825486920674902E-2</v>
      </c>
      <c r="AB9" s="17">
        <v>0.105098985005026</v>
      </c>
      <c r="AC9" s="17">
        <v>9.1555295883939306E-2</v>
      </c>
      <c r="AD9" s="17">
        <v>5.7015227039789597E-2</v>
      </c>
      <c r="AE9" s="17"/>
      <c r="AF9" s="17">
        <v>0.15981596945002799</v>
      </c>
      <c r="AG9" s="17">
        <v>9.6712108833904895E-2</v>
      </c>
    </row>
    <row r="10" spans="2:33" x14ac:dyDescent="0.5">
      <c r="B10" s="18" t="s">
        <v>138</v>
      </c>
      <c r="C10" s="17">
        <v>0.48331514413517801</v>
      </c>
      <c r="D10" s="17">
        <v>0.47229482150172297</v>
      </c>
      <c r="E10" s="17">
        <v>0.49553572347358898</v>
      </c>
      <c r="F10" s="17"/>
      <c r="G10" s="17">
        <v>0.56518905627039595</v>
      </c>
      <c r="H10" s="17">
        <v>0.52581879664695996</v>
      </c>
      <c r="I10" s="17">
        <v>0.48259824296387099</v>
      </c>
      <c r="J10" s="17">
        <v>0.48083398031136498</v>
      </c>
      <c r="K10" s="17">
        <v>0.47625847684248401</v>
      </c>
      <c r="L10" s="17">
        <v>0.437003901530431</v>
      </c>
      <c r="M10" s="17"/>
      <c r="N10" s="17">
        <v>0.39875127289911599</v>
      </c>
      <c r="O10" s="17">
        <v>0.57065228923799405</v>
      </c>
      <c r="P10" s="17">
        <v>0.52512874516216901</v>
      </c>
      <c r="Q10" s="17">
        <v>0.41530428521038099</v>
      </c>
      <c r="R10" s="17">
        <v>0.35139292971310698</v>
      </c>
      <c r="S10" s="17">
        <v>0.568142276160989</v>
      </c>
      <c r="T10" s="17">
        <v>0.509378648025828</v>
      </c>
      <c r="U10" s="17">
        <v>0.50631249532837996</v>
      </c>
      <c r="V10" s="17">
        <v>0.46479384317988298</v>
      </c>
      <c r="W10" s="17">
        <v>0.45448772375507401</v>
      </c>
      <c r="X10" s="17">
        <v>0.57183169743843398</v>
      </c>
      <c r="Y10" s="17">
        <v>0.43057872047183099</v>
      </c>
      <c r="Z10" s="17">
        <v>0.47694545053322301</v>
      </c>
      <c r="AA10" s="17">
        <v>0.33392434306776803</v>
      </c>
      <c r="AB10" s="17">
        <v>0.54320045676131001</v>
      </c>
      <c r="AC10" s="17">
        <v>0.58478951237017296</v>
      </c>
      <c r="AD10" s="17">
        <v>0.537829717236043</v>
      </c>
      <c r="AE10" s="17"/>
      <c r="AF10" s="17">
        <v>0.50616369370661296</v>
      </c>
      <c r="AG10" s="17">
        <v>0.46825843931050798</v>
      </c>
    </row>
    <row r="11" spans="2:33" ht="28.7" x14ac:dyDescent="0.5">
      <c r="B11" s="18" t="s">
        <v>139</v>
      </c>
      <c r="C11" s="17">
        <v>0.18471994879687101</v>
      </c>
      <c r="D11" s="17">
        <v>0.18324070504611101</v>
      </c>
      <c r="E11" s="17">
        <v>0.18453028590854401</v>
      </c>
      <c r="F11" s="17"/>
      <c r="G11" s="17">
        <v>0.18289770009714201</v>
      </c>
      <c r="H11" s="17">
        <v>0.13975832119003301</v>
      </c>
      <c r="I11" s="17">
        <v>0.22083258534678099</v>
      </c>
      <c r="J11" s="17">
        <v>0.17784909827796</v>
      </c>
      <c r="K11" s="17">
        <v>0.194252777473399</v>
      </c>
      <c r="L11" s="17">
        <v>0.18234575484624399</v>
      </c>
      <c r="M11" s="17"/>
      <c r="N11" s="17">
        <v>0.27118063168126599</v>
      </c>
      <c r="O11" s="17">
        <v>0.220549365941349</v>
      </c>
      <c r="P11" s="17">
        <v>0.124550918590177</v>
      </c>
      <c r="Q11" s="17">
        <v>0.220793633560045</v>
      </c>
      <c r="R11" s="17">
        <v>0.32098061042442499</v>
      </c>
      <c r="S11" s="17">
        <v>0.16765586618179501</v>
      </c>
      <c r="T11" s="17">
        <v>0.13037926068976</v>
      </c>
      <c r="U11" s="17">
        <v>0.106135151222328</v>
      </c>
      <c r="V11" s="17">
        <v>0.140515347899797</v>
      </c>
      <c r="W11" s="17">
        <v>0.149711727235392</v>
      </c>
      <c r="X11" s="17">
        <v>0.21768813619975599</v>
      </c>
      <c r="Y11" s="17">
        <v>0.216938264655163</v>
      </c>
      <c r="Z11" s="17">
        <v>0.18360457423353099</v>
      </c>
      <c r="AA11" s="17">
        <v>0.45692432037562403</v>
      </c>
      <c r="AB11" s="17">
        <v>0.174100043659803</v>
      </c>
      <c r="AC11" s="17">
        <v>0.141411108027542</v>
      </c>
      <c r="AD11" s="17">
        <v>0.15410247531055701</v>
      </c>
      <c r="AE11" s="17"/>
      <c r="AF11" s="17">
        <v>0.152861362846859</v>
      </c>
      <c r="AG11" s="17">
        <v>0.20571407462883901</v>
      </c>
    </row>
    <row r="12" spans="2:33" x14ac:dyDescent="0.5">
      <c r="B12" s="18" t="s">
        <v>140</v>
      </c>
      <c r="C12" s="17">
        <v>0.13441397039202799</v>
      </c>
      <c r="D12" s="17">
        <v>0.15987895921871001</v>
      </c>
      <c r="E12" s="17">
        <v>0.109442595497951</v>
      </c>
      <c r="F12" s="17"/>
      <c r="G12" s="17">
        <v>0.107056020408859</v>
      </c>
      <c r="H12" s="17">
        <v>0.11472901707897901</v>
      </c>
      <c r="I12" s="17">
        <v>0.12219382829487201</v>
      </c>
      <c r="J12" s="17">
        <v>0.13946022269168101</v>
      </c>
      <c r="K12" s="17">
        <v>0.14595902496431701</v>
      </c>
      <c r="L12" s="17">
        <v>0.15266486173694799</v>
      </c>
      <c r="M12" s="17"/>
      <c r="N12" s="17">
        <v>0.19008470660051799</v>
      </c>
      <c r="O12" s="17">
        <v>0.10474716386041701</v>
      </c>
      <c r="P12" s="17">
        <v>6.2051167294286502E-2</v>
      </c>
      <c r="Q12" s="17">
        <v>0.21619558723036</v>
      </c>
      <c r="R12" s="17">
        <v>0.25426112573161003</v>
      </c>
      <c r="S12" s="17">
        <v>0</v>
      </c>
      <c r="T12" s="17">
        <v>6.7970578970970794E-2</v>
      </c>
      <c r="U12" s="17">
        <v>0.18218888443640199</v>
      </c>
      <c r="V12" s="17">
        <v>7.3104736801020698E-2</v>
      </c>
      <c r="W12" s="17">
        <v>7.9972201309610302E-2</v>
      </c>
      <c r="X12" s="17">
        <v>0.13767151237883499</v>
      </c>
      <c r="Y12" s="17">
        <v>0.156326636067316</v>
      </c>
      <c r="Z12" s="17">
        <v>0.118148539750438</v>
      </c>
      <c r="AA12" s="17">
        <v>0.141325849635933</v>
      </c>
      <c r="AB12" s="17">
        <v>9.5036780029198298E-2</v>
      </c>
      <c r="AC12" s="17">
        <v>6.4835776269405093E-2</v>
      </c>
      <c r="AD12" s="17">
        <v>0.166914416927155</v>
      </c>
      <c r="AE12" s="17"/>
      <c r="AF12" s="17">
        <v>0.122645701208847</v>
      </c>
      <c r="AG12" s="17">
        <v>0.14216900774503</v>
      </c>
    </row>
    <row r="13" spans="2:33" x14ac:dyDescent="0.5">
      <c r="B13" s="18" t="s">
        <v>141</v>
      </c>
      <c r="C13" s="17">
        <v>3.2268497637108901E-2</v>
      </c>
      <c r="D13" s="17">
        <v>3.52372712232316E-2</v>
      </c>
      <c r="E13" s="17">
        <v>2.9605591181464198E-2</v>
      </c>
      <c r="F13" s="17"/>
      <c r="G13" s="17">
        <v>1.1571698135816599E-2</v>
      </c>
      <c r="H13" s="17">
        <v>1.87517873616877E-2</v>
      </c>
      <c r="I13" s="17">
        <v>2.09655414825753E-2</v>
      </c>
      <c r="J13" s="17">
        <v>4.33760675148031E-2</v>
      </c>
      <c r="K13" s="17">
        <v>4.00540697492313E-2</v>
      </c>
      <c r="L13" s="17">
        <v>4.1591897286053101E-2</v>
      </c>
      <c r="M13" s="17"/>
      <c r="N13" s="17">
        <v>2.8624839118765202E-2</v>
      </c>
      <c r="O13" s="17">
        <v>0</v>
      </c>
      <c r="P13" s="17">
        <v>0</v>
      </c>
      <c r="Q13" s="17">
        <v>1.9958107304576998E-2</v>
      </c>
      <c r="R13" s="17">
        <v>0</v>
      </c>
      <c r="S13" s="17">
        <v>0</v>
      </c>
      <c r="T13" s="17">
        <v>6.0959629762373298E-2</v>
      </c>
      <c r="U13" s="17">
        <v>4.5469971317964701E-2</v>
      </c>
      <c r="V13" s="17">
        <v>6.3466561579344494E-2</v>
      </c>
      <c r="W13" s="17">
        <v>4.5110242892836702E-2</v>
      </c>
      <c r="X13" s="17">
        <v>0</v>
      </c>
      <c r="Y13" s="17">
        <v>3.24195393468351E-2</v>
      </c>
      <c r="Z13" s="17">
        <v>2.9079966642231801E-2</v>
      </c>
      <c r="AA13" s="17">
        <v>0</v>
      </c>
      <c r="AB13" s="17">
        <v>2.9952512825928999E-2</v>
      </c>
      <c r="AC13" s="17">
        <v>5.9734123141932299E-2</v>
      </c>
      <c r="AD13" s="17">
        <v>1.54118582231479E-2</v>
      </c>
      <c r="AE13" s="17"/>
      <c r="AF13" s="17">
        <v>3.3991651775281802E-2</v>
      </c>
      <c r="AG13" s="17">
        <v>3.11329759645072E-2</v>
      </c>
    </row>
    <row r="14" spans="2:33" x14ac:dyDescent="0.5">
      <c r="B14" s="18" t="s">
        <v>77</v>
      </c>
      <c r="C14" s="17">
        <v>4.3504248530183601E-2</v>
      </c>
      <c r="D14" s="17">
        <v>3.4181304473435301E-2</v>
      </c>
      <c r="E14" s="17">
        <v>5.24275917434667E-2</v>
      </c>
      <c r="F14" s="17"/>
      <c r="G14" s="17">
        <v>9.2989147761002693E-3</v>
      </c>
      <c r="H14" s="17">
        <v>1.0707945503433699E-2</v>
      </c>
      <c r="I14" s="17">
        <v>1.5704617935333402E-2</v>
      </c>
      <c r="J14" s="17">
        <v>2.6403610061896399E-2</v>
      </c>
      <c r="K14" s="17">
        <v>4.86649784067862E-2</v>
      </c>
      <c r="L14" s="17">
        <v>0.105693894223799</v>
      </c>
      <c r="M14" s="17"/>
      <c r="N14" s="17">
        <v>1.9767167487504501E-2</v>
      </c>
      <c r="O14" s="17">
        <v>6.5844857669363793E-2</v>
      </c>
      <c r="P14" s="17">
        <v>0</v>
      </c>
      <c r="Q14" s="17">
        <v>4.8329156516693297E-2</v>
      </c>
      <c r="R14" s="17">
        <v>0</v>
      </c>
      <c r="S14" s="17">
        <v>0</v>
      </c>
      <c r="T14" s="17">
        <v>7.36140292345904E-2</v>
      </c>
      <c r="U14" s="17">
        <v>2.3262388565294102E-2</v>
      </c>
      <c r="V14" s="17">
        <v>7.7007290756632193E-2</v>
      </c>
      <c r="W14" s="17">
        <v>5.35781194211798E-2</v>
      </c>
      <c r="X14" s="17">
        <v>0</v>
      </c>
      <c r="Y14" s="17">
        <v>5.2400259096741703E-2</v>
      </c>
      <c r="Z14" s="17">
        <v>3.8189191412598002E-2</v>
      </c>
      <c r="AA14" s="17">
        <v>0</v>
      </c>
      <c r="AB14" s="17">
        <v>5.2611221718733801E-2</v>
      </c>
      <c r="AC14" s="17">
        <v>5.7674184307008901E-2</v>
      </c>
      <c r="AD14" s="17">
        <v>6.8726305263308599E-2</v>
      </c>
      <c r="AE14" s="17"/>
      <c r="AF14" s="17">
        <v>2.4521621012370199E-2</v>
      </c>
      <c r="AG14" s="17">
        <v>5.6013393517210498E-2</v>
      </c>
    </row>
    <row r="15" spans="2:33" x14ac:dyDescent="0.5">
      <c r="B15" s="18" t="s">
        <v>142</v>
      </c>
      <c r="C15" s="21">
        <v>0.60509333464380899</v>
      </c>
      <c r="D15" s="21">
        <v>0.58746176003851203</v>
      </c>
      <c r="E15" s="21">
        <v>0.62399393566857397</v>
      </c>
      <c r="F15" s="21"/>
      <c r="G15" s="21">
        <v>0.68917566658208196</v>
      </c>
      <c r="H15" s="21">
        <v>0.71605292886586702</v>
      </c>
      <c r="I15" s="21">
        <v>0.62030342694043805</v>
      </c>
      <c r="J15" s="21">
        <v>0.61291100145365995</v>
      </c>
      <c r="K15" s="21">
        <v>0.57106914940626596</v>
      </c>
      <c r="L15" s="21">
        <v>0.51770359190695603</v>
      </c>
      <c r="M15" s="21"/>
      <c r="N15" s="21">
        <v>0.49034265511194602</v>
      </c>
      <c r="O15" s="21">
        <v>0.60885861252886997</v>
      </c>
      <c r="P15" s="21">
        <v>0.81339791411553697</v>
      </c>
      <c r="Q15" s="21">
        <v>0.49472351538832499</v>
      </c>
      <c r="R15" s="21">
        <v>0.42475826384396498</v>
      </c>
      <c r="S15" s="21">
        <v>0.83234413381820505</v>
      </c>
      <c r="T15" s="21">
        <v>0.66707650134230501</v>
      </c>
      <c r="U15" s="21">
        <v>0.64294360445801102</v>
      </c>
      <c r="V15" s="21">
        <v>0.64590606296320596</v>
      </c>
      <c r="W15" s="21">
        <v>0.67162770914098102</v>
      </c>
      <c r="X15" s="21">
        <v>0.64464035142140896</v>
      </c>
      <c r="Y15" s="21">
        <v>0.54191530083394401</v>
      </c>
      <c r="Z15" s="21">
        <v>0.630977727961201</v>
      </c>
      <c r="AA15" s="21">
        <v>0.401749829988443</v>
      </c>
      <c r="AB15" s="21">
        <v>0.64829944176633503</v>
      </c>
      <c r="AC15" s="21">
        <v>0.67634480825411203</v>
      </c>
      <c r="AD15" s="21">
        <v>0.59484494427583201</v>
      </c>
      <c r="AE15" s="21"/>
      <c r="AF15" s="21">
        <v>0.66597966315664203</v>
      </c>
      <c r="AG15" s="21">
        <v>0.56497054814441305</v>
      </c>
    </row>
    <row r="16" spans="2:33" x14ac:dyDescent="0.5">
      <c r="B16" s="18" t="s">
        <v>143</v>
      </c>
      <c r="C16" s="21">
        <v>0.166682468029136</v>
      </c>
      <c r="D16" s="21">
        <v>0.19511623044194201</v>
      </c>
      <c r="E16" s="21">
        <v>0.13904818667941499</v>
      </c>
      <c r="F16" s="21"/>
      <c r="G16" s="21">
        <v>0.11862771854467601</v>
      </c>
      <c r="H16" s="21">
        <v>0.13348080444066701</v>
      </c>
      <c r="I16" s="21">
        <v>0.143159369777447</v>
      </c>
      <c r="J16" s="21">
        <v>0.18283629020648401</v>
      </c>
      <c r="K16" s="21">
        <v>0.18601309471354799</v>
      </c>
      <c r="L16" s="21">
        <v>0.19425675902300099</v>
      </c>
      <c r="M16" s="21"/>
      <c r="N16" s="21">
        <v>0.218709545719284</v>
      </c>
      <c r="O16" s="21">
        <v>0.10474716386041701</v>
      </c>
      <c r="P16" s="21">
        <v>6.2051167294286502E-2</v>
      </c>
      <c r="Q16" s="21">
        <v>0.23615369453493701</v>
      </c>
      <c r="R16" s="21">
        <v>0.25426112573161003</v>
      </c>
      <c r="S16" s="21">
        <v>0</v>
      </c>
      <c r="T16" s="21">
        <v>0.12893020873334399</v>
      </c>
      <c r="U16" s="21">
        <v>0.22765885575436701</v>
      </c>
      <c r="V16" s="21">
        <v>0.136571298380365</v>
      </c>
      <c r="W16" s="21">
        <v>0.12508244420244699</v>
      </c>
      <c r="X16" s="21">
        <v>0.13767151237883499</v>
      </c>
      <c r="Y16" s="21">
        <v>0.18874617541415101</v>
      </c>
      <c r="Z16" s="21">
        <v>0.14722850639266999</v>
      </c>
      <c r="AA16" s="21">
        <v>0.141325849635933</v>
      </c>
      <c r="AB16" s="21">
        <v>0.124989292855127</v>
      </c>
      <c r="AC16" s="21">
        <v>0.124569899411337</v>
      </c>
      <c r="AD16" s="21">
        <v>0.182326275150302</v>
      </c>
      <c r="AE16" s="21"/>
      <c r="AF16" s="21">
        <v>0.15663735298412901</v>
      </c>
      <c r="AG16" s="21">
        <v>0.17330198370953701</v>
      </c>
    </row>
    <row r="17" spans="2:33" x14ac:dyDescent="0.5">
      <c r="B17" s="18" t="s">
        <v>100</v>
      </c>
      <c r="C17" s="22">
        <v>0.43841086661467299</v>
      </c>
      <c r="D17" s="22">
        <v>0.39234552959656999</v>
      </c>
      <c r="E17" s="22">
        <v>0.48494574898915899</v>
      </c>
      <c r="F17" s="22"/>
      <c r="G17" s="22">
        <v>0.57054794803740605</v>
      </c>
      <c r="H17" s="22">
        <v>0.58257212442520101</v>
      </c>
      <c r="I17" s="22">
        <v>0.47714405716299102</v>
      </c>
      <c r="J17" s="22">
        <v>0.430074711247176</v>
      </c>
      <c r="K17" s="22">
        <v>0.38505605469271798</v>
      </c>
      <c r="L17" s="22">
        <v>0.32344683288395398</v>
      </c>
      <c r="M17" s="22"/>
      <c r="N17" s="22">
        <v>0.271633109392662</v>
      </c>
      <c r="O17" s="22">
        <v>0.50411144866845303</v>
      </c>
      <c r="P17" s="22">
        <v>0.75134674682125002</v>
      </c>
      <c r="Q17" s="22">
        <v>0.25856982085338798</v>
      </c>
      <c r="R17" s="22">
        <v>0.17049713811235501</v>
      </c>
      <c r="S17" s="22">
        <v>0.83234413381820505</v>
      </c>
      <c r="T17" s="22">
        <v>0.53814629260896096</v>
      </c>
      <c r="U17" s="22">
        <v>0.41528474870364401</v>
      </c>
      <c r="V17" s="22">
        <v>0.50933476458284099</v>
      </c>
      <c r="W17" s="22">
        <v>0.54654526493853395</v>
      </c>
      <c r="X17" s="22">
        <v>0.50696883904257495</v>
      </c>
      <c r="Y17" s="22">
        <v>0.35316912541979201</v>
      </c>
      <c r="Z17" s="22">
        <v>0.48374922156853201</v>
      </c>
      <c r="AA17" s="22">
        <v>0.26042398035251002</v>
      </c>
      <c r="AB17" s="22">
        <v>0.52331014891120797</v>
      </c>
      <c r="AC17" s="22">
        <v>0.55177490884277502</v>
      </c>
      <c r="AD17" s="22">
        <v>0.41251866912552998</v>
      </c>
      <c r="AE17" s="22"/>
      <c r="AF17" s="22">
        <v>0.50934231017251297</v>
      </c>
      <c r="AG17" s="22">
        <v>0.39166856443487602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x14ac:dyDescent="0.5">
      <c r="B9" s="18" t="s">
        <v>137</v>
      </c>
      <c r="C9" s="17">
        <v>0.35064595708075802</v>
      </c>
      <c r="D9" s="17">
        <v>0.31581659801328599</v>
      </c>
      <c r="E9" s="17">
        <v>0.39547954274910202</v>
      </c>
      <c r="F9" s="17"/>
      <c r="G9" s="17">
        <v>0.38239005864258102</v>
      </c>
      <c r="H9" s="17">
        <v>0.32515390697803498</v>
      </c>
      <c r="I9" s="17">
        <v>0.38000781663861399</v>
      </c>
      <c r="J9" s="17">
        <v>0.32312612359784398</v>
      </c>
      <c r="K9" s="17">
        <v>0.33305827920785902</v>
      </c>
      <c r="L9" s="17">
        <v>0.423973299990695</v>
      </c>
      <c r="M9" s="17"/>
      <c r="N9" s="17">
        <v>0.31911267272795901</v>
      </c>
      <c r="O9" s="17">
        <v>0.12155440040873</v>
      </c>
      <c r="P9" s="17">
        <v>0.45803664543324701</v>
      </c>
      <c r="Q9" s="17">
        <v>0.11487364595305501</v>
      </c>
      <c r="R9" s="17">
        <v>0</v>
      </c>
      <c r="S9" s="17">
        <v>0.814224518124678</v>
      </c>
      <c r="T9" s="17">
        <v>0.37820388404292099</v>
      </c>
      <c r="U9" s="17">
        <v>0.414951179847312</v>
      </c>
      <c r="V9" s="17">
        <v>0.27784282124387899</v>
      </c>
      <c r="W9" s="17">
        <v>0.37050881456824097</v>
      </c>
      <c r="X9" s="17">
        <v>0.40805327384013301</v>
      </c>
      <c r="Y9" s="17">
        <v>0.41075569690832903</v>
      </c>
      <c r="Z9" s="17">
        <v>0.39367084284645099</v>
      </c>
      <c r="AA9" s="17">
        <v>0.46695991478173099</v>
      </c>
      <c r="AB9" s="17">
        <v>0.33331616554735599</v>
      </c>
      <c r="AC9" s="17">
        <v>0.35508440944703501</v>
      </c>
      <c r="AD9" s="17">
        <v>0.26109531730584201</v>
      </c>
      <c r="AE9" s="17"/>
      <c r="AF9" s="17">
        <v>0.43155346788304699</v>
      </c>
      <c r="AG9" s="17">
        <v>0.27105014320861498</v>
      </c>
    </row>
    <row r="10" spans="2:33" x14ac:dyDescent="0.5">
      <c r="B10" s="18" t="s">
        <v>138</v>
      </c>
      <c r="C10" s="17">
        <v>0.42390661537649099</v>
      </c>
      <c r="D10" s="17">
        <v>0.42803108738426399</v>
      </c>
      <c r="E10" s="17">
        <v>0.42249113274765199</v>
      </c>
      <c r="F10" s="17"/>
      <c r="G10" s="17">
        <v>0.32274032960309001</v>
      </c>
      <c r="H10" s="17">
        <v>0.435418313759942</v>
      </c>
      <c r="I10" s="17">
        <v>0.47191922664087299</v>
      </c>
      <c r="J10" s="17">
        <v>0.38555201291513802</v>
      </c>
      <c r="K10" s="17">
        <v>0.48508593393030502</v>
      </c>
      <c r="L10" s="17">
        <v>0.306124452736797</v>
      </c>
      <c r="M10" s="17"/>
      <c r="N10" s="17">
        <v>0.40539553572315401</v>
      </c>
      <c r="O10" s="17">
        <v>0.53627043690665399</v>
      </c>
      <c r="P10" s="17">
        <v>0.39510463074117202</v>
      </c>
      <c r="Q10" s="17">
        <v>0.41331137560065401</v>
      </c>
      <c r="R10" s="17">
        <v>0.479237396662548</v>
      </c>
      <c r="S10" s="17">
        <v>0.185775481875322</v>
      </c>
      <c r="T10" s="17">
        <v>0.26474716615917199</v>
      </c>
      <c r="U10" s="17">
        <v>0.41451416148690201</v>
      </c>
      <c r="V10" s="17">
        <v>0.45915063388598698</v>
      </c>
      <c r="W10" s="17">
        <v>0.46349354217843702</v>
      </c>
      <c r="X10" s="17">
        <v>0.48982547698190698</v>
      </c>
      <c r="Y10" s="17">
        <v>0.37053471343864802</v>
      </c>
      <c r="Z10" s="17">
        <v>0.393717013236346</v>
      </c>
      <c r="AA10" s="17">
        <v>0.53304008521826896</v>
      </c>
      <c r="AB10" s="17">
        <v>0.45946367728172799</v>
      </c>
      <c r="AC10" s="17">
        <v>0.35894919817798698</v>
      </c>
      <c r="AD10" s="17">
        <v>0.55910972457303898</v>
      </c>
      <c r="AE10" s="17"/>
      <c r="AF10" s="17">
        <v>0.39331471819073499</v>
      </c>
      <c r="AG10" s="17">
        <v>0.45400254751242702</v>
      </c>
    </row>
    <row r="11" spans="2:33" ht="28.7" x14ac:dyDescent="0.5">
      <c r="B11" s="18" t="s">
        <v>139</v>
      </c>
      <c r="C11" s="17">
        <v>0.12657015802478999</v>
      </c>
      <c r="D11" s="17">
        <v>0.15026507961927299</v>
      </c>
      <c r="E11" s="17">
        <v>9.0757946544552506E-2</v>
      </c>
      <c r="F11" s="17"/>
      <c r="G11" s="17">
        <v>0.237645586090246</v>
      </c>
      <c r="H11" s="17">
        <v>0.156003030186425</v>
      </c>
      <c r="I11" s="17">
        <v>6.2853622471472304E-2</v>
      </c>
      <c r="J11" s="17">
        <v>0.110064453899043</v>
      </c>
      <c r="K11" s="17">
        <v>0.117395492915893</v>
      </c>
      <c r="L11" s="17">
        <v>0.269902247272508</v>
      </c>
      <c r="M11" s="17"/>
      <c r="N11" s="17">
        <v>0.158296448964626</v>
      </c>
      <c r="O11" s="17">
        <v>0.12795823373080101</v>
      </c>
      <c r="P11" s="17">
        <v>0</v>
      </c>
      <c r="Q11" s="17">
        <v>0.170957855743331</v>
      </c>
      <c r="R11" s="17">
        <v>0.35081633656294497</v>
      </c>
      <c r="S11" s="17">
        <v>0</v>
      </c>
      <c r="T11" s="17">
        <v>0.14511452477012801</v>
      </c>
      <c r="U11" s="17">
        <v>0.12203925170163001</v>
      </c>
      <c r="V11" s="17">
        <v>0.19333244434525901</v>
      </c>
      <c r="W11" s="17">
        <v>6.06175812112974E-2</v>
      </c>
      <c r="X11" s="17">
        <v>0.10212124917795901</v>
      </c>
      <c r="Y11" s="17">
        <v>0.114990692687964</v>
      </c>
      <c r="Z11" s="17">
        <v>9.6874698652867103E-2</v>
      </c>
      <c r="AA11" s="17">
        <v>0</v>
      </c>
      <c r="AB11" s="17">
        <v>0.11688656199275101</v>
      </c>
      <c r="AC11" s="17">
        <v>0.28596639237497801</v>
      </c>
      <c r="AD11" s="17">
        <v>0.15016819124612801</v>
      </c>
      <c r="AE11" s="17"/>
      <c r="AF11" s="17">
        <v>0.112434555849818</v>
      </c>
      <c r="AG11" s="17">
        <v>0.14047658956041301</v>
      </c>
    </row>
    <row r="12" spans="2:33" x14ac:dyDescent="0.5">
      <c r="B12" s="18" t="s">
        <v>140</v>
      </c>
      <c r="C12" s="17">
        <v>5.0238635281136597E-2</v>
      </c>
      <c r="D12" s="17">
        <v>4.6967434878950803E-2</v>
      </c>
      <c r="E12" s="17">
        <v>5.4594216031449198E-2</v>
      </c>
      <c r="F12" s="17"/>
      <c r="G12" s="17">
        <v>2.3288690907389199E-2</v>
      </c>
      <c r="H12" s="17">
        <v>5.7645685936125901E-2</v>
      </c>
      <c r="I12" s="17">
        <v>4.0442839815888101E-2</v>
      </c>
      <c r="J12" s="17">
        <v>9.7808590527848002E-2</v>
      </c>
      <c r="K12" s="17">
        <v>1.01683688961677E-2</v>
      </c>
      <c r="L12" s="17">
        <v>0</v>
      </c>
      <c r="M12" s="17"/>
      <c r="N12" s="17">
        <v>5.0109932760878002E-2</v>
      </c>
      <c r="O12" s="17">
        <v>0</v>
      </c>
      <c r="P12" s="17">
        <v>0.14685872382558099</v>
      </c>
      <c r="Q12" s="17">
        <v>0.131384454978416</v>
      </c>
      <c r="R12" s="17">
        <v>0</v>
      </c>
      <c r="S12" s="17">
        <v>0</v>
      </c>
      <c r="T12" s="17">
        <v>5.8853638897792902E-2</v>
      </c>
      <c r="U12" s="17">
        <v>1.66686010020109E-2</v>
      </c>
      <c r="V12" s="17">
        <v>2.53687852265824E-2</v>
      </c>
      <c r="W12" s="17">
        <v>7.0677303129856206E-2</v>
      </c>
      <c r="X12" s="17">
        <v>0</v>
      </c>
      <c r="Y12" s="17">
        <v>7.3690624668270394E-2</v>
      </c>
      <c r="Z12" s="17">
        <v>6.3310061848134896E-2</v>
      </c>
      <c r="AA12" s="17">
        <v>0</v>
      </c>
      <c r="AB12" s="17">
        <v>5.9800305769606002E-2</v>
      </c>
      <c r="AC12" s="17">
        <v>0</v>
      </c>
      <c r="AD12" s="17">
        <v>2.96267668749906E-2</v>
      </c>
      <c r="AE12" s="17"/>
      <c r="AF12" s="17">
        <v>4.2493275442616503E-2</v>
      </c>
      <c r="AG12" s="17">
        <v>5.7858425013466101E-2</v>
      </c>
    </row>
    <row r="13" spans="2:33" x14ac:dyDescent="0.5">
      <c r="B13" s="18" t="s">
        <v>141</v>
      </c>
      <c r="C13" s="17">
        <v>2.67782960447422E-2</v>
      </c>
      <c r="D13" s="17">
        <v>3.1154134557921001E-2</v>
      </c>
      <c r="E13" s="17">
        <v>2.17381283630305E-2</v>
      </c>
      <c r="F13" s="17"/>
      <c r="G13" s="17">
        <v>3.3935334756693802E-2</v>
      </c>
      <c r="H13" s="17">
        <v>1.9648180983081201E-2</v>
      </c>
      <c r="I13" s="17">
        <v>1.6189002809374398E-2</v>
      </c>
      <c r="J13" s="17">
        <v>5.5369434985639697E-2</v>
      </c>
      <c r="K13" s="17">
        <v>1.5992475092576602E-2</v>
      </c>
      <c r="L13" s="17">
        <v>0</v>
      </c>
      <c r="M13" s="17"/>
      <c r="N13" s="17">
        <v>0</v>
      </c>
      <c r="O13" s="17">
        <v>0</v>
      </c>
      <c r="P13" s="17">
        <v>0</v>
      </c>
      <c r="Q13" s="17">
        <v>5.56037926333929E-2</v>
      </c>
      <c r="R13" s="17">
        <v>0.169946266774507</v>
      </c>
      <c r="S13" s="17">
        <v>0</v>
      </c>
      <c r="T13" s="17">
        <v>0.15308078612998699</v>
      </c>
      <c r="U13" s="17">
        <v>3.1826805962145301E-2</v>
      </c>
      <c r="V13" s="17">
        <v>4.4305315298292201E-2</v>
      </c>
      <c r="W13" s="17">
        <v>3.4702758912168799E-2</v>
      </c>
      <c r="X13" s="17">
        <v>0</v>
      </c>
      <c r="Y13" s="17">
        <v>1.89234025009344E-2</v>
      </c>
      <c r="Z13" s="17">
        <v>3.8878891290142402E-2</v>
      </c>
      <c r="AA13" s="17">
        <v>0</v>
      </c>
      <c r="AB13" s="17">
        <v>1.53388599118805E-2</v>
      </c>
      <c r="AC13" s="17">
        <v>0</v>
      </c>
      <c r="AD13" s="17">
        <v>0</v>
      </c>
      <c r="AE13" s="17"/>
      <c r="AF13" s="17">
        <v>1.77697706345663E-2</v>
      </c>
      <c r="AG13" s="17">
        <v>3.5640772528081802E-2</v>
      </c>
    </row>
    <row r="14" spans="2:33" x14ac:dyDescent="0.5">
      <c r="B14" s="18" t="s">
        <v>77</v>
      </c>
      <c r="C14" s="17">
        <v>2.18603381920815E-2</v>
      </c>
      <c r="D14" s="17">
        <v>2.7765665546305399E-2</v>
      </c>
      <c r="E14" s="17">
        <v>1.4939033564213401E-2</v>
      </c>
      <c r="F14" s="17"/>
      <c r="G14" s="17">
        <v>0</v>
      </c>
      <c r="H14" s="17">
        <v>6.1308821563903397E-3</v>
      </c>
      <c r="I14" s="17">
        <v>2.8587491623778199E-2</v>
      </c>
      <c r="J14" s="17">
        <v>2.8079384074487099E-2</v>
      </c>
      <c r="K14" s="17">
        <v>3.8299449957198098E-2</v>
      </c>
      <c r="L14" s="17">
        <v>0</v>
      </c>
      <c r="M14" s="17"/>
      <c r="N14" s="17">
        <v>6.7085409823382805E-2</v>
      </c>
      <c r="O14" s="17">
        <v>0.214216928953816</v>
      </c>
      <c r="P14" s="17">
        <v>0</v>
      </c>
      <c r="Q14" s="17">
        <v>0.113868875091151</v>
      </c>
      <c r="R14" s="17">
        <v>0</v>
      </c>
      <c r="S14" s="17">
        <v>0</v>
      </c>
      <c r="T14" s="17">
        <v>0</v>
      </c>
      <c r="U14" s="17">
        <v>0</v>
      </c>
      <c r="V14" s="17">
        <v>0</v>
      </c>
      <c r="W14" s="17">
        <v>0</v>
      </c>
      <c r="X14" s="17">
        <v>0</v>
      </c>
      <c r="Y14" s="17">
        <v>1.11048697958548E-2</v>
      </c>
      <c r="Z14" s="17">
        <v>1.35484921260586E-2</v>
      </c>
      <c r="AA14" s="17">
        <v>0</v>
      </c>
      <c r="AB14" s="17">
        <v>1.5194429496678499E-2</v>
      </c>
      <c r="AC14" s="17">
        <v>0</v>
      </c>
      <c r="AD14" s="17">
        <v>0</v>
      </c>
      <c r="AE14" s="17"/>
      <c r="AF14" s="17">
        <v>2.4342119992165501E-3</v>
      </c>
      <c r="AG14" s="17">
        <v>4.0971522176996497E-2</v>
      </c>
    </row>
    <row r="15" spans="2:33" x14ac:dyDescent="0.5">
      <c r="B15" s="18" t="s">
        <v>142</v>
      </c>
      <c r="C15" s="21">
        <v>0.77455257245724995</v>
      </c>
      <c r="D15" s="21">
        <v>0.74384768539754997</v>
      </c>
      <c r="E15" s="21">
        <v>0.81797067549675395</v>
      </c>
      <c r="F15" s="21"/>
      <c r="G15" s="21">
        <v>0.70513038824567098</v>
      </c>
      <c r="H15" s="21">
        <v>0.76057222073797803</v>
      </c>
      <c r="I15" s="21">
        <v>0.85192704327948698</v>
      </c>
      <c r="J15" s="21">
        <v>0.70867813651298195</v>
      </c>
      <c r="K15" s="21">
        <v>0.81814421313816399</v>
      </c>
      <c r="L15" s="21">
        <v>0.730097752727492</v>
      </c>
      <c r="M15" s="21"/>
      <c r="N15" s="21">
        <v>0.72450820845111297</v>
      </c>
      <c r="O15" s="21">
        <v>0.65782483731538399</v>
      </c>
      <c r="P15" s="21">
        <v>0.85314127617441904</v>
      </c>
      <c r="Q15" s="21">
        <v>0.52818502155370906</v>
      </c>
      <c r="R15" s="21">
        <v>0.479237396662548</v>
      </c>
      <c r="S15" s="21">
        <v>1</v>
      </c>
      <c r="T15" s="21">
        <v>0.64295105020209198</v>
      </c>
      <c r="U15" s="21">
        <v>0.82946534133421301</v>
      </c>
      <c r="V15" s="21">
        <v>0.73699345512986603</v>
      </c>
      <c r="W15" s="21">
        <v>0.834002356746678</v>
      </c>
      <c r="X15" s="21">
        <v>0.89787875082204105</v>
      </c>
      <c r="Y15" s="21">
        <v>0.78129041034697599</v>
      </c>
      <c r="Z15" s="21">
        <v>0.78738785608279704</v>
      </c>
      <c r="AA15" s="21">
        <v>1</v>
      </c>
      <c r="AB15" s="21">
        <v>0.79277984282908398</v>
      </c>
      <c r="AC15" s="21">
        <v>0.71403360762502199</v>
      </c>
      <c r="AD15" s="21">
        <v>0.82020504187888099</v>
      </c>
      <c r="AE15" s="21"/>
      <c r="AF15" s="21">
        <v>0.82486818607378198</v>
      </c>
      <c r="AG15" s="21">
        <v>0.72505269072104195</v>
      </c>
    </row>
    <row r="16" spans="2:33" x14ac:dyDescent="0.5">
      <c r="B16" s="18" t="s">
        <v>143</v>
      </c>
      <c r="C16" s="21">
        <v>7.7016931325878807E-2</v>
      </c>
      <c r="D16" s="21">
        <v>7.8121569436871693E-2</v>
      </c>
      <c r="E16" s="21">
        <v>7.6332344394479695E-2</v>
      </c>
      <c r="F16" s="21"/>
      <c r="G16" s="21">
        <v>5.7224025664083002E-2</v>
      </c>
      <c r="H16" s="21">
        <v>7.7293866919207102E-2</v>
      </c>
      <c r="I16" s="21">
        <v>5.6631842625262503E-2</v>
      </c>
      <c r="J16" s="21">
        <v>0.153178025513488</v>
      </c>
      <c r="K16" s="21">
        <v>2.6160843988744301E-2</v>
      </c>
      <c r="L16" s="21">
        <v>0</v>
      </c>
      <c r="M16" s="21"/>
      <c r="N16" s="21">
        <v>5.0109932760878002E-2</v>
      </c>
      <c r="O16" s="21">
        <v>0</v>
      </c>
      <c r="P16" s="21">
        <v>0.14685872382558099</v>
      </c>
      <c r="Q16" s="21">
        <v>0.18698824761180899</v>
      </c>
      <c r="R16" s="21">
        <v>0.169946266774507</v>
      </c>
      <c r="S16" s="21">
        <v>0</v>
      </c>
      <c r="T16" s="21">
        <v>0.21193442502778001</v>
      </c>
      <c r="U16" s="21">
        <v>4.8495406964156197E-2</v>
      </c>
      <c r="V16" s="21">
        <v>6.9674100524874605E-2</v>
      </c>
      <c r="W16" s="21">
        <v>0.10538006204202501</v>
      </c>
      <c r="X16" s="21">
        <v>0</v>
      </c>
      <c r="Y16" s="21">
        <v>9.2614027169204804E-2</v>
      </c>
      <c r="Z16" s="21">
        <v>0.102188953138277</v>
      </c>
      <c r="AA16" s="21">
        <v>0</v>
      </c>
      <c r="AB16" s="21">
        <v>7.51391656814865E-2</v>
      </c>
      <c r="AC16" s="21">
        <v>0</v>
      </c>
      <c r="AD16" s="21">
        <v>2.96267668749906E-2</v>
      </c>
      <c r="AE16" s="21"/>
      <c r="AF16" s="21">
        <v>6.0263046077182802E-2</v>
      </c>
      <c r="AG16" s="21">
        <v>9.3499197541547896E-2</v>
      </c>
    </row>
    <row r="17" spans="2:33" x14ac:dyDescent="0.5">
      <c r="B17" s="18" t="s">
        <v>100</v>
      </c>
      <c r="C17" s="22">
        <v>0.69753564113137101</v>
      </c>
      <c r="D17" s="22">
        <v>0.66572611596067799</v>
      </c>
      <c r="E17" s="22">
        <v>0.74163833110227495</v>
      </c>
      <c r="F17" s="22"/>
      <c r="G17" s="22">
        <v>0.64790636258158796</v>
      </c>
      <c r="H17" s="22">
        <v>0.683278353818771</v>
      </c>
      <c r="I17" s="22">
        <v>0.79529520065422499</v>
      </c>
      <c r="J17" s="22">
        <v>0.55550011099949403</v>
      </c>
      <c r="K17" s="22">
        <v>0.79198336914942002</v>
      </c>
      <c r="L17" s="22">
        <v>0.730097752727492</v>
      </c>
      <c r="M17" s="22"/>
      <c r="N17" s="22">
        <v>0.67439827569023503</v>
      </c>
      <c r="O17" s="22">
        <v>0.65782483731538399</v>
      </c>
      <c r="P17" s="22">
        <v>0.70628255234883697</v>
      </c>
      <c r="Q17" s="22">
        <v>0.34119677394189901</v>
      </c>
      <c r="R17" s="22">
        <v>0.30929112988804203</v>
      </c>
      <c r="S17" s="22">
        <v>1</v>
      </c>
      <c r="T17" s="22">
        <v>0.431016625174312</v>
      </c>
      <c r="U17" s="22">
        <v>0.78096993437005702</v>
      </c>
      <c r="V17" s="22">
        <v>0.66731935460499203</v>
      </c>
      <c r="W17" s="22">
        <v>0.72862229470465301</v>
      </c>
      <c r="X17" s="22">
        <v>0.89787875082204105</v>
      </c>
      <c r="Y17" s="22">
        <v>0.68867638317777202</v>
      </c>
      <c r="Z17" s="22">
        <v>0.68519890294452002</v>
      </c>
      <c r="AA17" s="22">
        <v>1</v>
      </c>
      <c r="AB17" s="22">
        <v>0.71764067714759705</v>
      </c>
      <c r="AC17" s="22">
        <v>0.71403360762502199</v>
      </c>
      <c r="AD17" s="22">
        <v>0.790578275003891</v>
      </c>
      <c r="AE17" s="22"/>
      <c r="AF17" s="22">
        <v>0.76460513999659896</v>
      </c>
      <c r="AG17" s="22">
        <v>0.63155349317949405</v>
      </c>
    </row>
    <row r="18" spans="2:33" x14ac:dyDescent="0.5">
      <c r="B18" s="16" t="s">
        <v>541</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G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148</v>
      </c>
      <c r="C9" s="17">
        <v>0.786925591720262</v>
      </c>
      <c r="D9" s="17">
        <v>0.77954383981855802</v>
      </c>
      <c r="E9" s="17">
        <v>0.79532650563671503</v>
      </c>
      <c r="F9" s="17"/>
      <c r="G9" s="17">
        <v>0.67554209400198895</v>
      </c>
      <c r="H9" s="17">
        <v>0.73183228520847399</v>
      </c>
      <c r="I9" s="17">
        <v>0.78358628661195195</v>
      </c>
      <c r="J9" s="17">
        <v>0.81812425265008903</v>
      </c>
      <c r="K9" s="17">
        <v>0.78403119638691199</v>
      </c>
      <c r="L9" s="17">
        <v>0.83761688100449605</v>
      </c>
      <c r="M9" s="17"/>
      <c r="N9" s="17">
        <v>0.83877847637754499</v>
      </c>
      <c r="O9" s="17">
        <v>0.60116053524523905</v>
      </c>
      <c r="P9" s="17">
        <v>0.56163329810540197</v>
      </c>
      <c r="Q9" s="17">
        <v>0.80373200873169803</v>
      </c>
      <c r="R9" s="17">
        <v>0.55176510325286998</v>
      </c>
      <c r="S9" s="17">
        <v>1</v>
      </c>
      <c r="T9" s="17">
        <v>0.86293400605667003</v>
      </c>
      <c r="U9" s="17">
        <v>0.804476181976857</v>
      </c>
      <c r="V9" s="17">
        <v>0.73225463905414201</v>
      </c>
      <c r="W9" s="17">
        <v>0.783382863804167</v>
      </c>
      <c r="X9" s="17">
        <v>0.78478683896269397</v>
      </c>
      <c r="Y9" s="17">
        <v>0.78640997358143505</v>
      </c>
      <c r="Z9" s="17">
        <v>0.85716999946361805</v>
      </c>
      <c r="AA9" s="17">
        <v>0.81896931614144897</v>
      </c>
      <c r="AB9" s="17">
        <v>0.79184250943610801</v>
      </c>
      <c r="AC9" s="17">
        <v>0.64146416241143001</v>
      </c>
      <c r="AD9" s="17">
        <v>0.77449534355399796</v>
      </c>
      <c r="AE9" s="17"/>
      <c r="AF9" s="17">
        <v>0.826129042794569</v>
      </c>
      <c r="AG9" s="17">
        <v>0.76109135707492004</v>
      </c>
    </row>
    <row r="10" spans="2:33" x14ac:dyDescent="0.5">
      <c r="B10" s="18" t="s">
        <v>149</v>
      </c>
      <c r="C10" s="17">
        <v>0.77923807996801098</v>
      </c>
      <c r="D10" s="17">
        <v>0.77167035148865704</v>
      </c>
      <c r="E10" s="17">
        <v>0.78936248565148803</v>
      </c>
      <c r="F10" s="17"/>
      <c r="G10" s="17">
        <v>0.76152859214203505</v>
      </c>
      <c r="H10" s="17">
        <v>0.77306723666353705</v>
      </c>
      <c r="I10" s="17">
        <v>0.80035764726173197</v>
      </c>
      <c r="J10" s="17">
        <v>0.82324405507311105</v>
      </c>
      <c r="K10" s="17">
        <v>0.77357274821411104</v>
      </c>
      <c r="L10" s="17">
        <v>0.741370922191251</v>
      </c>
      <c r="M10" s="17"/>
      <c r="N10" s="17">
        <v>0.73645890599889496</v>
      </c>
      <c r="O10" s="17">
        <v>0.64585486142728898</v>
      </c>
      <c r="P10" s="17">
        <v>0.73432802240732198</v>
      </c>
      <c r="Q10" s="17">
        <v>0.807776993602074</v>
      </c>
      <c r="R10" s="17">
        <v>0.606902515037547</v>
      </c>
      <c r="S10" s="17">
        <v>0.76756512640899199</v>
      </c>
      <c r="T10" s="17">
        <v>0.796730814208918</v>
      </c>
      <c r="U10" s="17">
        <v>0.85218817866879104</v>
      </c>
      <c r="V10" s="17">
        <v>0.72901852526106303</v>
      </c>
      <c r="W10" s="17">
        <v>0.96060833361869802</v>
      </c>
      <c r="X10" s="17">
        <v>0.85158257627243705</v>
      </c>
      <c r="Y10" s="17">
        <v>0.80483086603404297</v>
      </c>
      <c r="Z10" s="17">
        <v>0.77005631514009698</v>
      </c>
      <c r="AA10" s="17">
        <v>0.58594469165318597</v>
      </c>
      <c r="AB10" s="17">
        <v>0.78138908681242303</v>
      </c>
      <c r="AC10" s="17">
        <v>0.65840850924315797</v>
      </c>
      <c r="AD10" s="17">
        <v>0.68181683255332803</v>
      </c>
      <c r="AE10" s="17"/>
      <c r="AF10" s="17">
        <v>0.81657977522276504</v>
      </c>
      <c r="AG10" s="17">
        <v>0.75463070253489595</v>
      </c>
    </row>
    <row r="11" spans="2:33" ht="28.7" x14ac:dyDescent="0.5">
      <c r="B11" s="18" t="s">
        <v>150</v>
      </c>
      <c r="C11" s="17">
        <v>0.67304873118810904</v>
      </c>
      <c r="D11" s="17">
        <v>0.63381691443388299</v>
      </c>
      <c r="E11" s="17">
        <v>0.71091794494300597</v>
      </c>
      <c r="F11" s="17"/>
      <c r="G11" s="17">
        <v>0.69775422500539397</v>
      </c>
      <c r="H11" s="17">
        <v>0.70139504053295398</v>
      </c>
      <c r="I11" s="17">
        <v>0.72733364198776795</v>
      </c>
      <c r="J11" s="17">
        <v>0.66248924888681004</v>
      </c>
      <c r="K11" s="17">
        <v>0.61984650655808404</v>
      </c>
      <c r="L11" s="17">
        <v>0.65209758561609998</v>
      </c>
      <c r="M11" s="17"/>
      <c r="N11" s="17">
        <v>0.62008330815938795</v>
      </c>
      <c r="O11" s="17">
        <v>0.63763556704535196</v>
      </c>
      <c r="P11" s="17">
        <v>0.82955999589198504</v>
      </c>
      <c r="Q11" s="17">
        <v>0.59657817921713596</v>
      </c>
      <c r="R11" s="17">
        <v>0.29123813704968499</v>
      </c>
      <c r="S11" s="17">
        <v>0.76756512640899199</v>
      </c>
      <c r="T11" s="17">
        <v>0.85960449399495698</v>
      </c>
      <c r="U11" s="17">
        <v>0.70287526462699901</v>
      </c>
      <c r="V11" s="17">
        <v>0.72216718090036203</v>
      </c>
      <c r="W11" s="17">
        <v>0.57457878869247503</v>
      </c>
      <c r="X11" s="17">
        <v>0.75975147898530604</v>
      </c>
      <c r="Y11" s="17">
        <v>0.70059203549684801</v>
      </c>
      <c r="Z11" s="17">
        <v>0.71279366046542703</v>
      </c>
      <c r="AA11" s="17">
        <v>0.72967545253293697</v>
      </c>
      <c r="AB11" s="17">
        <v>0.64727623193293704</v>
      </c>
      <c r="AC11" s="17">
        <v>0.53111327920596196</v>
      </c>
      <c r="AD11" s="17">
        <v>0.67599157476538396</v>
      </c>
      <c r="AE11" s="17"/>
      <c r="AF11" s="17">
        <v>0.72499609630145501</v>
      </c>
      <c r="AG11" s="17">
        <v>0.63881653012494899</v>
      </c>
    </row>
    <row r="12" spans="2:33" x14ac:dyDescent="0.5">
      <c r="B12" s="18" t="s">
        <v>151</v>
      </c>
      <c r="C12" s="17">
        <v>0.66239953786071304</v>
      </c>
      <c r="D12" s="17">
        <v>0.59878901587725297</v>
      </c>
      <c r="E12" s="17">
        <v>0.72312072713299802</v>
      </c>
      <c r="F12" s="17"/>
      <c r="G12" s="17">
        <v>0.60601474658426502</v>
      </c>
      <c r="H12" s="17">
        <v>0.59835323701546195</v>
      </c>
      <c r="I12" s="17">
        <v>0.64081200758717305</v>
      </c>
      <c r="J12" s="17">
        <v>0.70909346674614304</v>
      </c>
      <c r="K12" s="17">
        <v>0.69627802653049398</v>
      </c>
      <c r="L12" s="17">
        <v>0.67409270873978699</v>
      </c>
      <c r="M12" s="17"/>
      <c r="N12" s="17">
        <v>0.64618371204754999</v>
      </c>
      <c r="O12" s="17">
        <v>0.59707783525379898</v>
      </c>
      <c r="P12" s="17">
        <v>0.27014164285197301</v>
      </c>
      <c r="Q12" s="17">
        <v>0.69686569280380595</v>
      </c>
      <c r="R12" s="17">
        <v>0.26836711686870202</v>
      </c>
      <c r="S12" s="17">
        <v>1</v>
      </c>
      <c r="T12" s="17">
        <v>0.64276779274194396</v>
      </c>
      <c r="U12" s="17">
        <v>0.71206999394521597</v>
      </c>
      <c r="V12" s="17">
        <v>0.66823277727539199</v>
      </c>
      <c r="W12" s="17">
        <v>0.70214632908958596</v>
      </c>
      <c r="X12" s="17">
        <v>0.654921072356624</v>
      </c>
      <c r="Y12" s="17">
        <v>0.71332808990802199</v>
      </c>
      <c r="Z12" s="17">
        <v>0.60534143987227995</v>
      </c>
      <c r="AA12" s="17">
        <v>0.36862671828249899</v>
      </c>
      <c r="AB12" s="17">
        <v>0.738924834932006</v>
      </c>
      <c r="AC12" s="17">
        <v>0.73326183401074396</v>
      </c>
      <c r="AD12" s="17">
        <v>0.45763062325058901</v>
      </c>
      <c r="AE12" s="17"/>
      <c r="AF12" s="17">
        <v>0.67759178933920805</v>
      </c>
      <c r="AG12" s="17">
        <v>0.65238816950585699</v>
      </c>
    </row>
    <row r="13" spans="2:33" x14ac:dyDescent="0.5">
      <c r="B13" s="18" t="s">
        <v>152</v>
      </c>
      <c r="C13" s="17">
        <v>0.65289670791201504</v>
      </c>
      <c r="D13" s="17">
        <v>0.68158905068415399</v>
      </c>
      <c r="E13" s="17">
        <v>0.62690259718099595</v>
      </c>
      <c r="F13" s="17"/>
      <c r="G13" s="17">
        <v>0.88734978665109299</v>
      </c>
      <c r="H13" s="17">
        <v>0.74025425768787601</v>
      </c>
      <c r="I13" s="17">
        <v>0.71510486557207698</v>
      </c>
      <c r="J13" s="17">
        <v>0.72747283185656197</v>
      </c>
      <c r="K13" s="17">
        <v>0.58029324218811495</v>
      </c>
      <c r="L13" s="17">
        <v>0.46050567636086298</v>
      </c>
      <c r="M13" s="17"/>
      <c r="N13" s="17">
        <v>0.64749661723655405</v>
      </c>
      <c r="O13" s="17">
        <v>0.68243462882292705</v>
      </c>
      <c r="P13" s="17">
        <v>0.46919771859903803</v>
      </c>
      <c r="Q13" s="17">
        <v>0.59847749304558095</v>
      </c>
      <c r="R13" s="17">
        <v>0.40875354097152999</v>
      </c>
      <c r="S13" s="17">
        <v>1</v>
      </c>
      <c r="T13" s="17">
        <v>0.49361510660830799</v>
      </c>
      <c r="U13" s="17">
        <v>0.796091876924375</v>
      </c>
      <c r="V13" s="17">
        <v>0.57173078321107595</v>
      </c>
      <c r="W13" s="17">
        <v>0.58299454265161799</v>
      </c>
      <c r="X13" s="17">
        <v>0.78363698300053997</v>
      </c>
      <c r="Y13" s="17">
        <v>0.59826064218618102</v>
      </c>
      <c r="Z13" s="17">
        <v>0.69635490130252797</v>
      </c>
      <c r="AA13" s="17">
        <v>0.70199139583553105</v>
      </c>
      <c r="AB13" s="17">
        <v>0.65450473650519303</v>
      </c>
      <c r="AC13" s="17">
        <v>0.67987541506062699</v>
      </c>
      <c r="AD13" s="17">
        <v>0.56763144862194703</v>
      </c>
      <c r="AE13" s="17"/>
      <c r="AF13" s="17">
        <v>0.70894459538870402</v>
      </c>
      <c r="AG13" s="17">
        <v>0.61596235043149505</v>
      </c>
    </row>
    <row r="14" spans="2:33" ht="28.7" x14ac:dyDescent="0.5">
      <c r="B14" s="18" t="s">
        <v>153</v>
      </c>
      <c r="C14" s="17">
        <v>0.64784051038035795</v>
      </c>
      <c r="D14" s="17">
        <v>0.63823457186071397</v>
      </c>
      <c r="E14" s="17">
        <v>0.65779143852997701</v>
      </c>
      <c r="F14" s="17"/>
      <c r="G14" s="17">
        <v>0.69937634251057001</v>
      </c>
      <c r="H14" s="17">
        <v>0.68627210829665997</v>
      </c>
      <c r="I14" s="17">
        <v>0.65448699604284799</v>
      </c>
      <c r="J14" s="17">
        <v>0.65650573456663497</v>
      </c>
      <c r="K14" s="17">
        <v>0.63749465586117204</v>
      </c>
      <c r="L14" s="17">
        <v>0.60252911051672198</v>
      </c>
      <c r="M14" s="17"/>
      <c r="N14" s="17">
        <v>0.78125763298315698</v>
      </c>
      <c r="O14" s="17">
        <v>0.69651082987082003</v>
      </c>
      <c r="P14" s="17">
        <v>0.56163329810540197</v>
      </c>
      <c r="Q14" s="17">
        <v>0.60579538128865895</v>
      </c>
      <c r="R14" s="17">
        <v>0.606902515037547</v>
      </c>
      <c r="S14" s="17">
        <v>0.76756512640899199</v>
      </c>
      <c r="T14" s="17">
        <v>0.73593454348652698</v>
      </c>
      <c r="U14" s="17">
        <v>0.70861891434915802</v>
      </c>
      <c r="V14" s="17">
        <v>0.71577636458987703</v>
      </c>
      <c r="W14" s="17">
        <v>0.50530908463484303</v>
      </c>
      <c r="X14" s="17">
        <v>0.84536150194656001</v>
      </c>
      <c r="Y14" s="17">
        <v>0.64043677650709097</v>
      </c>
      <c r="Z14" s="17">
        <v>0.64443042394132199</v>
      </c>
      <c r="AA14" s="17">
        <v>0.57410678376924795</v>
      </c>
      <c r="AB14" s="17">
        <v>0.58538436740135902</v>
      </c>
      <c r="AC14" s="17">
        <v>0.56273333568937201</v>
      </c>
      <c r="AD14" s="17">
        <v>0.62744228652948097</v>
      </c>
      <c r="AE14" s="17"/>
      <c r="AF14" s="17">
        <v>0.70354590031133601</v>
      </c>
      <c r="AG14" s="17">
        <v>0.61113185144726001</v>
      </c>
    </row>
    <row r="15" spans="2:33" ht="28.7" x14ac:dyDescent="0.5">
      <c r="B15" s="18" t="s">
        <v>154</v>
      </c>
      <c r="C15" s="17">
        <v>0.56479567899797101</v>
      </c>
      <c r="D15" s="17">
        <v>0.57388260362246402</v>
      </c>
      <c r="E15" s="17">
        <v>0.55687115841433699</v>
      </c>
      <c r="F15" s="17"/>
      <c r="G15" s="17">
        <v>0.54693097293178705</v>
      </c>
      <c r="H15" s="17">
        <v>0.67700776861779499</v>
      </c>
      <c r="I15" s="17">
        <v>0.61872556574676696</v>
      </c>
      <c r="J15" s="17">
        <v>0.63834058962763096</v>
      </c>
      <c r="K15" s="17">
        <v>0.517667845411246</v>
      </c>
      <c r="L15" s="17">
        <v>0.44031070780567699</v>
      </c>
      <c r="M15" s="17"/>
      <c r="N15" s="17">
        <v>0.56693209213384699</v>
      </c>
      <c r="O15" s="17">
        <v>0.62150204974966206</v>
      </c>
      <c r="P15" s="17">
        <v>0.57574423847027301</v>
      </c>
      <c r="Q15" s="17">
        <v>0.45785552056849499</v>
      </c>
      <c r="R15" s="17">
        <v>0.60101095760991496</v>
      </c>
      <c r="S15" s="17">
        <v>0.59990926022719604</v>
      </c>
      <c r="T15" s="17">
        <v>0.57703092899141495</v>
      </c>
      <c r="U15" s="17">
        <v>0.61549632574649804</v>
      </c>
      <c r="V15" s="17">
        <v>0.531900040680514</v>
      </c>
      <c r="W15" s="17">
        <v>0.51539351521270305</v>
      </c>
      <c r="X15" s="17">
        <v>0.64204299357280403</v>
      </c>
      <c r="Y15" s="17">
        <v>0.54915060361549395</v>
      </c>
      <c r="Z15" s="17">
        <v>0.56945547963245802</v>
      </c>
      <c r="AA15" s="17">
        <v>0.63394605612191401</v>
      </c>
      <c r="AB15" s="17">
        <v>0.54639626518829798</v>
      </c>
      <c r="AC15" s="17">
        <v>0.62825618155557295</v>
      </c>
      <c r="AD15" s="17">
        <v>0.55009053787143103</v>
      </c>
      <c r="AE15" s="17"/>
      <c r="AF15" s="17">
        <v>0.67499207028977604</v>
      </c>
      <c r="AG15" s="17">
        <v>0.49217861719118</v>
      </c>
    </row>
    <row r="16" spans="2:33" x14ac:dyDescent="0.5">
      <c r="B16" s="18" t="s">
        <v>155</v>
      </c>
      <c r="C16" s="17">
        <v>0.40305611583161099</v>
      </c>
      <c r="D16" s="17">
        <v>0.45742551969096501</v>
      </c>
      <c r="E16" s="17">
        <v>0.353560590554719</v>
      </c>
      <c r="F16" s="17"/>
      <c r="G16" s="17">
        <v>0.20054489670551101</v>
      </c>
      <c r="H16" s="17">
        <v>0.40641957175827298</v>
      </c>
      <c r="I16" s="17">
        <v>0.42591352218772</v>
      </c>
      <c r="J16" s="17">
        <v>0.41581420044444201</v>
      </c>
      <c r="K16" s="17">
        <v>0.45626187452494799</v>
      </c>
      <c r="L16" s="17">
        <v>0.41115366195150499</v>
      </c>
      <c r="M16" s="17"/>
      <c r="N16" s="17">
        <v>0.29076683353688598</v>
      </c>
      <c r="O16" s="17">
        <v>0.502261644037997</v>
      </c>
      <c r="P16" s="17">
        <v>0.27865999396944102</v>
      </c>
      <c r="Q16" s="17">
        <v>0.345077739362952</v>
      </c>
      <c r="R16" s="17">
        <v>0.25426112573161003</v>
      </c>
      <c r="S16" s="17">
        <v>0.66429259743002</v>
      </c>
      <c r="T16" s="17">
        <v>0.49284408898210802</v>
      </c>
      <c r="U16" s="17">
        <v>0.46661216080864198</v>
      </c>
      <c r="V16" s="17">
        <v>0.33986863793835198</v>
      </c>
      <c r="W16" s="17">
        <v>0.37951087013961898</v>
      </c>
      <c r="X16" s="17">
        <v>0.372691030214648</v>
      </c>
      <c r="Y16" s="17">
        <v>0.48289234685177601</v>
      </c>
      <c r="Z16" s="17">
        <v>0.44648280776538501</v>
      </c>
      <c r="AA16" s="17">
        <v>0.34629189784216202</v>
      </c>
      <c r="AB16" s="17">
        <v>0.32870868412169102</v>
      </c>
      <c r="AC16" s="17">
        <v>0.43886815749573899</v>
      </c>
      <c r="AD16" s="17">
        <v>0.37414083246879398</v>
      </c>
      <c r="AE16" s="17"/>
      <c r="AF16" s="17">
        <v>0.50102948020730997</v>
      </c>
      <c r="AG16" s="17">
        <v>0.33849376698436201</v>
      </c>
    </row>
    <row r="17" spans="2:33" x14ac:dyDescent="0.5">
      <c r="B17" s="18" t="s">
        <v>156</v>
      </c>
      <c r="C17" s="17">
        <v>0.31372496011457002</v>
      </c>
      <c r="D17" s="17">
        <v>0.319648846307929</v>
      </c>
      <c r="E17" s="17">
        <v>0.30937702280794599</v>
      </c>
      <c r="F17" s="17"/>
      <c r="G17" s="17">
        <v>0.39661274518498801</v>
      </c>
      <c r="H17" s="17">
        <v>0.52448712535598496</v>
      </c>
      <c r="I17" s="17">
        <v>0.38220218831048802</v>
      </c>
      <c r="J17" s="17">
        <v>0.32570238199819301</v>
      </c>
      <c r="K17" s="17">
        <v>0.23433636418984699</v>
      </c>
      <c r="L17" s="17">
        <v>0.158313303391175</v>
      </c>
      <c r="M17" s="17"/>
      <c r="N17" s="17">
        <v>0.28902860801344898</v>
      </c>
      <c r="O17" s="17">
        <v>0.50203615703246596</v>
      </c>
      <c r="P17" s="17">
        <v>0.334187211393148</v>
      </c>
      <c r="Q17" s="17">
        <v>0.30717697958615398</v>
      </c>
      <c r="R17" s="17">
        <v>0</v>
      </c>
      <c r="S17" s="17">
        <v>0.45911667996375199</v>
      </c>
      <c r="T17" s="17">
        <v>0.33796251417428702</v>
      </c>
      <c r="U17" s="17">
        <v>0.387792510956881</v>
      </c>
      <c r="V17" s="17">
        <v>0.36106975447899597</v>
      </c>
      <c r="W17" s="17">
        <v>0.318174365445762</v>
      </c>
      <c r="X17" s="17">
        <v>0.41082466030581899</v>
      </c>
      <c r="Y17" s="17">
        <v>0.26188310236537399</v>
      </c>
      <c r="Z17" s="17">
        <v>0.31787002808210002</v>
      </c>
      <c r="AA17" s="17">
        <v>0.215942350886342</v>
      </c>
      <c r="AB17" s="17">
        <v>0.30765320936638602</v>
      </c>
      <c r="AC17" s="17">
        <v>0.24812261293601401</v>
      </c>
      <c r="AD17" s="17">
        <v>0.28522143837436897</v>
      </c>
      <c r="AE17" s="17"/>
      <c r="AF17" s="17">
        <v>0.40391875298380198</v>
      </c>
      <c r="AG17" s="17">
        <v>0.25428918227652603</v>
      </c>
    </row>
    <row r="18" spans="2:33" x14ac:dyDescent="0.5">
      <c r="B18" s="18" t="s">
        <v>157</v>
      </c>
      <c r="C18" s="17">
        <v>0.270378796945342</v>
      </c>
      <c r="D18" s="17">
        <v>0.25922294547762498</v>
      </c>
      <c r="E18" s="17">
        <v>0.28190199387082299</v>
      </c>
      <c r="F18" s="17"/>
      <c r="G18" s="17">
        <v>0.31644116111473503</v>
      </c>
      <c r="H18" s="17">
        <v>0.348953995676961</v>
      </c>
      <c r="I18" s="17">
        <v>0.32017285456691602</v>
      </c>
      <c r="J18" s="17">
        <v>0.29147192865761701</v>
      </c>
      <c r="K18" s="17">
        <v>0.18383056652698901</v>
      </c>
      <c r="L18" s="17">
        <v>0.21400488505135701</v>
      </c>
      <c r="M18" s="17"/>
      <c r="N18" s="17">
        <v>0.25195230118314499</v>
      </c>
      <c r="O18" s="17">
        <v>0.36075483942769698</v>
      </c>
      <c r="P18" s="17">
        <v>0.29476533558120099</v>
      </c>
      <c r="Q18" s="17">
        <v>0.30100691905619598</v>
      </c>
      <c r="R18" s="17">
        <v>0</v>
      </c>
      <c r="S18" s="17">
        <v>0</v>
      </c>
      <c r="T18" s="17">
        <v>0.24569276231162601</v>
      </c>
      <c r="U18" s="17">
        <v>0.30019237217744499</v>
      </c>
      <c r="V18" s="17">
        <v>0.28574345327540801</v>
      </c>
      <c r="W18" s="17">
        <v>0.176908318930629</v>
      </c>
      <c r="X18" s="17">
        <v>0.20872175837329299</v>
      </c>
      <c r="Y18" s="17">
        <v>0.386281137460952</v>
      </c>
      <c r="Z18" s="17">
        <v>0.311085617991255</v>
      </c>
      <c r="AA18" s="17">
        <v>4.6960562555272603E-2</v>
      </c>
      <c r="AB18" s="17">
        <v>0.21451376083451501</v>
      </c>
      <c r="AC18" s="17">
        <v>0.234815249946459</v>
      </c>
      <c r="AD18" s="17">
        <v>0.231830349874906</v>
      </c>
      <c r="AE18" s="17"/>
      <c r="AF18" s="17">
        <v>0.32580657811720898</v>
      </c>
      <c r="AG18" s="17">
        <v>0.233853076239005</v>
      </c>
    </row>
    <row r="19" spans="2:33" x14ac:dyDescent="0.5">
      <c r="B19" s="18" t="s">
        <v>158</v>
      </c>
      <c r="C19" s="17">
        <v>0.260482229982198</v>
      </c>
      <c r="D19" s="17">
        <v>0.21802992527259701</v>
      </c>
      <c r="E19" s="17">
        <v>0.29748377284871302</v>
      </c>
      <c r="F19" s="17"/>
      <c r="G19" s="17">
        <v>0.54624165221502097</v>
      </c>
      <c r="H19" s="17">
        <v>0.41066446882417901</v>
      </c>
      <c r="I19" s="17">
        <v>0.38935947418028799</v>
      </c>
      <c r="J19" s="17">
        <v>0.28855105378579898</v>
      </c>
      <c r="K19" s="17">
        <v>0.144834678512923</v>
      </c>
      <c r="L19" s="17">
        <v>3.10085729594743E-2</v>
      </c>
      <c r="M19" s="17"/>
      <c r="N19" s="17">
        <v>0.26536734445385601</v>
      </c>
      <c r="O19" s="17">
        <v>0.24981138864151201</v>
      </c>
      <c r="P19" s="17">
        <v>0.32700160355542801</v>
      </c>
      <c r="Q19" s="17">
        <v>0.20673414574788301</v>
      </c>
      <c r="R19" s="17">
        <v>0.21345015295453099</v>
      </c>
      <c r="S19" s="17">
        <v>0.23243487359100801</v>
      </c>
      <c r="T19" s="17">
        <v>0.14781822695818</v>
      </c>
      <c r="U19" s="17">
        <v>0.27090032842360101</v>
      </c>
      <c r="V19" s="17">
        <v>0.25417921483945199</v>
      </c>
      <c r="W19" s="17">
        <v>0.36274329742620398</v>
      </c>
      <c r="X19" s="17">
        <v>0.28051392284798299</v>
      </c>
      <c r="Y19" s="17">
        <v>0.241340604345259</v>
      </c>
      <c r="Z19" s="17">
        <v>0.25924235403493501</v>
      </c>
      <c r="AA19" s="17">
        <v>0.18623503467881899</v>
      </c>
      <c r="AB19" s="17">
        <v>0.26577813326828398</v>
      </c>
      <c r="AC19" s="17">
        <v>0.34496416669954</v>
      </c>
      <c r="AD19" s="17">
        <v>0.26986039506493897</v>
      </c>
      <c r="AE19" s="17"/>
      <c r="AF19" s="17">
        <v>0.28840891604402402</v>
      </c>
      <c r="AG19" s="17">
        <v>0.24207914196781499</v>
      </c>
    </row>
    <row r="20" spans="2:33" ht="28.7" x14ac:dyDescent="0.5">
      <c r="B20" s="18" t="s">
        <v>159</v>
      </c>
      <c r="C20" s="17">
        <v>0.20814290062750199</v>
      </c>
      <c r="D20" s="17">
        <v>0.230205871102558</v>
      </c>
      <c r="E20" s="17">
        <v>0.188230400481218</v>
      </c>
      <c r="F20" s="17"/>
      <c r="G20" s="17">
        <v>0.35322726352083</v>
      </c>
      <c r="H20" s="17">
        <v>0.415527340311593</v>
      </c>
      <c r="I20" s="17">
        <v>0.26552514817545397</v>
      </c>
      <c r="J20" s="17">
        <v>0.21702382837822301</v>
      </c>
      <c r="K20" s="17">
        <v>0.13563596519658899</v>
      </c>
      <c r="L20" s="17">
        <v>3.8097246022560302E-2</v>
      </c>
      <c r="M20" s="17"/>
      <c r="N20" s="17">
        <v>0.28977722424807001</v>
      </c>
      <c r="O20" s="17">
        <v>0.337331230899586</v>
      </c>
      <c r="P20" s="17">
        <v>0.31309424197288499</v>
      </c>
      <c r="Q20" s="17">
        <v>0.13984744875797001</v>
      </c>
      <c r="R20" s="17">
        <v>0</v>
      </c>
      <c r="S20" s="17">
        <v>0.29106514357556701</v>
      </c>
      <c r="T20" s="17">
        <v>0.15316545735600001</v>
      </c>
      <c r="U20" s="17">
        <v>0.219835867689501</v>
      </c>
      <c r="V20" s="17">
        <v>0.218495242591047</v>
      </c>
      <c r="W20" s="17">
        <v>0.39013575477928503</v>
      </c>
      <c r="X20" s="17">
        <v>0.16143353070723901</v>
      </c>
      <c r="Y20" s="17">
        <v>0.185666363536969</v>
      </c>
      <c r="Z20" s="17">
        <v>0.206077570979251</v>
      </c>
      <c r="AA20" s="17">
        <v>0.12543702127421699</v>
      </c>
      <c r="AB20" s="17">
        <v>0.21437156726229201</v>
      </c>
      <c r="AC20" s="17">
        <v>0.16021959134806499</v>
      </c>
      <c r="AD20" s="17">
        <v>0.123790567937113</v>
      </c>
      <c r="AE20" s="17"/>
      <c r="AF20" s="17">
        <v>0.31430665275369501</v>
      </c>
      <c r="AG20" s="17">
        <v>0.13818326166460801</v>
      </c>
    </row>
    <row r="21" spans="2:33" x14ac:dyDescent="0.5">
      <c r="B21" s="18" t="s">
        <v>160</v>
      </c>
      <c r="C21" s="17">
        <v>8.6655683994029106E-2</v>
      </c>
      <c r="D21" s="17">
        <v>0.103227915562888</v>
      </c>
      <c r="E21" s="17">
        <v>6.98502398677327E-2</v>
      </c>
      <c r="F21" s="17"/>
      <c r="G21" s="17">
        <v>0.183952684694069</v>
      </c>
      <c r="H21" s="17">
        <v>0.20421092724046699</v>
      </c>
      <c r="I21" s="17">
        <v>0.10764984311279301</v>
      </c>
      <c r="J21" s="17">
        <v>5.7548271844601699E-2</v>
      </c>
      <c r="K21" s="17">
        <v>6.1692843730971197E-2</v>
      </c>
      <c r="L21" s="17">
        <v>1.0155488742898001E-2</v>
      </c>
      <c r="M21" s="17"/>
      <c r="N21" s="17">
        <v>5.6379736060233901E-2</v>
      </c>
      <c r="O21" s="17">
        <v>0.17496748314378799</v>
      </c>
      <c r="P21" s="17">
        <v>7.6610691660761399E-2</v>
      </c>
      <c r="Q21" s="17">
        <v>0.109035168781806</v>
      </c>
      <c r="R21" s="17">
        <v>0</v>
      </c>
      <c r="S21" s="17">
        <v>0</v>
      </c>
      <c r="T21" s="17">
        <v>0.16340743192408899</v>
      </c>
      <c r="U21" s="17">
        <v>8.4071999215148102E-2</v>
      </c>
      <c r="V21" s="17">
        <v>4.3109086377560502E-2</v>
      </c>
      <c r="W21" s="17">
        <v>8.5363365892571999E-2</v>
      </c>
      <c r="X21" s="17">
        <v>0</v>
      </c>
      <c r="Y21" s="17">
        <v>6.0326546378455699E-2</v>
      </c>
      <c r="Z21" s="17">
        <v>8.3229227727808094E-2</v>
      </c>
      <c r="AA21" s="17">
        <v>0</v>
      </c>
      <c r="AB21" s="17">
        <v>0.12590354767433001</v>
      </c>
      <c r="AC21" s="17">
        <v>0.12859659568888801</v>
      </c>
      <c r="AD21" s="17">
        <v>0.122998327027315</v>
      </c>
      <c r="AE21" s="17"/>
      <c r="AF21" s="17">
        <v>9.8635929605780395E-2</v>
      </c>
      <c r="AG21" s="17">
        <v>7.8760958714456694E-2</v>
      </c>
    </row>
    <row r="22" spans="2:33" x14ac:dyDescent="0.5">
      <c r="B22" s="18" t="s">
        <v>56</v>
      </c>
      <c r="C22" s="19">
        <v>1.4126053269189099E-2</v>
      </c>
      <c r="D22" s="19">
        <v>1.33965889864686E-2</v>
      </c>
      <c r="E22" s="19">
        <v>1.4865775419274099E-2</v>
      </c>
      <c r="F22" s="19"/>
      <c r="G22" s="19">
        <v>0</v>
      </c>
      <c r="H22" s="19">
        <v>0</v>
      </c>
      <c r="I22" s="19">
        <v>1.1871210467557101E-2</v>
      </c>
      <c r="J22" s="19">
        <v>1.7493907970217801E-2</v>
      </c>
      <c r="K22" s="19">
        <v>1.21006128278428E-2</v>
      </c>
      <c r="L22" s="19">
        <v>2.7544669449190901E-2</v>
      </c>
      <c r="M22" s="19"/>
      <c r="N22" s="19">
        <v>0</v>
      </c>
      <c r="O22" s="19">
        <v>6.5844857669363793E-2</v>
      </c>
      <c r="P22" s="19">
        <v>0.108388836813728</v>
      </c>
      <c r="Q22" s="19">
        <v>0</v>
      </c>
      <c r="R22" s="19">
        <v>0.180895791600752</v>
      </c>
      <c r="S22" s="19">
        <v>0</v>
      </c>
      <c r="T22" s="19">
        <v>0</v>
      </c>
      <c r="U22" s="19">
        <v>5.4958701402850101E-3</v>
      </c>
      <c r="V22" s="19">
        <v>3.54773477145785E-2</v>
      </c>
      <c r="W22" s="19">
        <v>0</v>
      </c>
      <c r="X22" s="19">
        <v>6.7044972062799801E-2</v>
      </c>
      <c r="Y22" s="19">
        <v>6.93072810718627E-3</v>
      </c>
      <c r="Z22" s="19">
        <v>0</v>
      </c>
      <c r="AA22" s="19">
        <v>0</v>
      </c>
      <c r="AB22" s="19">
        <v>6.9319564183574498E-3</v>
      </c>
      <c r="AC22" s="19">
        <v>0</v>
      </c>
      <c r="AD22" s="19">
        <v>5.0422522165178098E-2</v>
      </c>
      <c r="AE22" s="19"/>
      <c r="AF22" s="19">
        <v>5.6122805839951802E-3</v>
      </c>
      <c r="AG22" s="19">
        <v>1.9736447130931398E-2</v>
      </c>
    </row>
    <row r="23" spans="2:33" x14ac:dyDescent="0.5">
      <c r="B23" s="16"/>
    </row>
    <row r="24" spans="2:33" x14ac:dyDescent="0.5">
      <c r="B24" t="s">
        <v>59</v>
      </c>
    </row>
    <row r="25" spans="2:33" x14ac:dyDescent="0.5">
      <c r="B25" t="s">
        <v>60</v>
      </c>
    </row>
    <row r="27" spans="2:33" x14ac:dyDescent="0.5">
      <c r="B2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G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151</v>
      </c>
      <c r="C9" s="17">
        <v>0.36747467377033</v>
      </c>
      <c r="D9" s="17">
        <v>0.35745654269215099</v>
      </c>
      <c r="E9" s="17">
        <v>0.37672688631871099</v>
      </c>
      <c r="F9" s="17"/>
      <c r="G9" s="17">
        <v>0.32987733425422699</v>
      </c>
      <c r="H9" s="17">
        <v>0.41587726383720802</v>
      </c>
      <c r="I9" s="17">
        <v>0.36742826998679401</v>
      </c>
      <c r="J9" s="17">
        <v>0.38045831017849902</v>
      </c>
      <c r="K9" s="17">
        <v>0.351205302474982</v>
      </c>
      <c r="L9" s="17">
        <v>0.35472796696693198</v>
      </c>
      <c r="M9" s="17"/>
      <c r="N9" s="17">
        <v>0.37553312934966598</v>
      </c>
      <c r="O9" s="17">
        <v>0.17948648646536999</v>
      </c>
      <c r="P9" s="17">
        <v>0.20090486771996599</v>
      </c>
      <c r="Q9" s="17">
        <v>0.14554418989357101</v>
      </c>
      <c r="R9" s="17">
        <v>5.51374117846768E-2</v>
      </c>
      <c r="S9" s="17">
        <v>0</v>
      </c>
      <c r="T9" s="17">
        <v>0.414028189740618</v>
      </c>
      <c r="U9" s="17">
        <v>0.397181388695177</v>
      </c>
      <c r="V9" s="17">
        <v>0.29937046464817602</v>
      </c>
      <c r="W9" s="17">
        <v>0.469039763822791</v>
      </c>
      <c r="X9" s="17">
        <v>0.33740378345514899</v>
      </c>
      <c r="Y9" s="17">
        <v>0.39275241191718702</v>
      </c>
      <c r="Z9" s="17">
        <v>0.43340307082185697</v>
      </c>
      <c r="AA9" s="17">
        <v>0.25406052159949399</v>
      </c>
      <c r="AB9" s="17">
        <v>0.42811242681524397</v>
      </c>
      <c r="AC9" s="17">
        <v>0.36543799047389502</v>
      </c>
      <c r="AD9" s="17">
        <v>0.336614279041139</v>
      </c>
      <c r="AE9" s="17"/>
      <c r="AF9" s="17">
        <v>0.37819024349064401</v>
      </c>
      <c r="AG9" s="17">
        <v>0.360413342817899</v>
      </c>
    </row>
    <row r="10" spans="2:33" x14ac:dyDescent="0.5">
      <c r="B10" s="18" t="s">
        <v>148</v>
      </c>
      <c r="C10" s="17">
        <v>0.293702977275142</v>
      </c>
      <c r="D10" s="17">
        <v>0.28167403958583698</v>
      </c>
      <c r="E10" s="17">
        <v>0.30455776966227699</v>
      </c>
      <c r="F10" s="17"/>
      <c r="G10" s="17">
        <v>0.40930756795935402</v>
      </c>
      <c r="H10" s="17">
        <v>0.30516754154472298</v>
      </c>
      <c r="I10" s="17">
        <v>0.30473822176770599</v>
      </c>
      <c r="J10" s="17">
        <v>0.29661390739124099</v>
      </c>
      <c r="K10" s="17">
        <v>0.26397879067556401</v>
      </c>
      <c r="L10" s="17">
        <v>0.25468798940453502</v>
      </c>
      <c r="M10" s="17"/>
      <c r="N10" s="17">
        <v>0.34041587555411201</v>
      </c>
      <c r="O10" s="17">
        <v>7.6163108914912098E-2</v>
      </c>
      <c r="P10" s="17">
        <v>0.21701020933172599</v>
      </c>
      <c r="Q10" s="17">
        <v>0.214903204981642</v>
      </c>
      <c r="R10" s="17">
        <v>0</v>
      </c>
      <c r="S10" s="17">
        <v>0.23243487359100801</v>
      </c>
      <c r="T10" s="17">
        <v>0.46369335666071498</v>
      </c>
      <c r="U10" s="17">
        <v>0.301567266001185</v>
      </c>
      <c r="V10" s="17">
        <v>0.20326716841408701</v>
      </c>
      <c r="W10" s="17">
        <v>0.31549639618943798</v>
      </c>
      <c r="X10" s="17">
        <v>0.28347222355810198</v>
      </c>
      <c r="Y10" s="17">
        <v>0.21876867107119299</v>
      </c>
      <c r="Z10" s="17">
        <v>0.43410802119154801</v>
      </c>
      <c r="AA10" s="17">
        <v>0.41884853470922701</v>
      </c>
      <c r="AB10" s="17">
        <v>0.325523183431707</v>
      </c>
      <c r="AC10" s="17">
        <v>0.197318106889488</v>
      </c>
      <c r="AD10" s="17">
        <v>0.310705954531793</v>
      </c>
      <c r="AE10" s="17"/>
      <c r="AF10" s="17">
        <v>0.26542217636306897</v>
      </c>
      <c r="AG10" s="17">
        <v>0.31233941939183002</v>
      </c>
    </row>
    <row r="11" spans="2:33" ht="28.7" x14ac:dyDescent="0.5">
      <c r="B11" s="18" t="s">
        <v>150</v>
      </c>
      <c r="C11" s="17">
        <v>0.26651451044605201</v>
      </c>
      <c r="D11" s="17">
        <v>0.24472835426888701</v>
      </c>
      <c r="E11" s="17">
        <v>0.28642668202587002</v>
      </c>
      <c r="F11" s="17"/>
      <c r="G11" s="17">
        <v>0.30719109730583699</v>
      </c>
      <c r="H11" s="17">
        <v>0.26915566473869101</v>
      </c>
      <c r="I11" s="17">
        <v>0.278903013493842</v>
      </c>
      <c r="J11" s="17">
        <v>0.264361897621055</v>
      </c>
      <c r="K11" s="17">
        <v>0.230744202493499</v>
      </c>
      <c r="L11" s="17">
        <v>0.267018880036971</v>
      </c>
      <c r="M11" s="17"/>
      <c r="N11" s="17">
        <v>0.28086301485086101</v>
      </c>
      <c r="O11" s="17">
        <v>0.14091699355779599</v>
      </c>
      <c r="P11" s="17">
        <v>0.37429335011067599</v>
      </c>
      <c r="Q11" s="17">
        <v>8.9252366933157898E-2</v>
      </c>
      <c r="R11" s="17">
        <v>0.12850274591553401</v>
      </c>
      <c r="S11" s="17">
        <v>0</v>
      </c>
      <c r="T11" s="17">
        <v>0.38791761428237498</v>
      </c>
      <c r="U11" s="17">
        <v>0.259186938322992</v>
      </c>
      <c r="V11" s="17">
        <v>0.180140899495492</v>
      </c>
      <c r="W11" s="17">
        <v>0.31092582525446399</v>
      </c>
      <c r="X11" s="17">
        <v>8.6444784675818107E-2</v>
      </c>
      <c r="Y11" s="17">
        <v>0.30062571573428998</v>
      </c>
      <c r="Z11" s="17">
        <v>0.34373430426489499</v>
      </c>
      <c r="AA11" s="17">
        <v>0.56717638631843703</v>
      </c>
      <c r="AB11" s="17">
        <v>0.259568602841945</v>
      </c>
      <c r="AC11" s="17">
        <v>0.25603740531185099</v>
      </c>
      <c r="AD11" s="17">
        <v>0.20990556258505</v>
      </c>
      <c r="AE11" s="17"/>
      <c r="AF11" s="17">
        <v>0.26200242772585203</v>
      </c>
      <c r="AG11" s="17">
        <v>0.26948787632427301</v>
      </c>
    </row>
    <row r="12" spans="2:33" x14ac:dyDescent="0.5">
      <c r="B12" s="18" t="s">
        <v>149</v>
      </c>
      <c r="C12" s="17">
        <v>0.25094513349291497</v>
      </c>
      <c r="D12" s="17">
        <v>0.252728569274147</v>
      </c>
      <c r="E12" s="17">
        <v>0.25024222143021801</v>
      </c>
      <c r="F12" s="17"/>
      <c r="G12" s="17">
        <v>0.28339751971461502</v>
      </c>
      <c r="H12" s="17">
        <v>0.25197169921537599</v>
      </c>
      <c r="I12" s="17">
        <v>0.23764268588305601</v>
      </c>
      <c r="J12" s="17">
        <v>0.34128830518402598</v>
      </c>
      <c r="K12" s="17">
        <v>0.225630424635958</v>
      </c>
      <c r="L12" s="17">
        <v>0.192545438603166</v>
      </c>
      <c r="M12" s="17"/>
      <c r="N12" s="17">
        <v>0.32418997046639902</v>
      </c>
      <c r="O12" s="17">
        <v>7.48439054977241E-2</v>
      </c>
      <c r="P12" s="17">
        <v>0.21701020933172599</v>
      </c>
      <c r="Q12" s="17">
        <v>0.19176656880793699</v>
      </c>
      <c r="R12" s="17">
        <v>5.51374117846768E-2</v>
      </c>
      <c r="S12" s="17">
        <v>0</v>
      </c>
      <c r="T12" s="17">
        <v>0.34287229089396998</v>
      </c>
      <c r="U12" s="17">
        <v>0.22834870696884299</v>
      </c>
      <c r="V12" s="17">
        <v>0.15448864174250301</v>
      </c>
      <c r="W12" s="17">
        <v>0.21812584164773699</v>
      </c>
      <c r="X12" s="17">
        <v>0.32378509900400498</v>
      </c>
      <c r="Y12" s="17">
        <v>0.21865471553580099</v>
      </c>
      <c r="Z12" s="17">
        <v>0.33848125389519101</v>
      </c>
      <c r="AA12" s="17">
        <v>0.18984020354193601</v>
      </c>
      <c r="AB12" s="17">
        <v>0.29867648465778901</v>
      </c>
      <c r="AC12" s="17">
        <v>0.28748952442678499</v>
      </c>
      <c r="AD12" s="17">
        <v>0.26279766511567698</v>
      </c>
      <c r="AE12" s="17"/>
      <c r="AF12" s="17">
        <v>0.236546654722434</v>
      </c>
      <c r="AG12" s="17">
        <v>0.26043342263326502</v>
      </c>
    </row>
    <row r="13" spans="2:33" x14ac:dyDescent="0.5">
      <c r="B13" s="18" t="s">
        <v>152</v>
      </c>
      <c r="C13" s="17">
        <v>0.24005043675559201</v>
      </c>
      <c r="D13" s="17">
        <v>0.261253889818514</v>
      </c>
      <c r="E13" s="17">
        <v>0.219490031402055</v>
      </c>
      <c r="F13" s="17"/>
      <c r="G13" s="17">
        <v>0.33543113723102402</v>
      </c>
      <c r="H13" s="17">
        <v>0.29607176075734998</v>
      </c>
      <c r="I13" s="17">
        <v>0.32318448592044202</v>
      </c>
      <c r="J13" s="17">
        <v>0.26978756416120497</v>
      </c>
      <c r="K13" s="17">
        <v>0.14749852687659901</v>
      </c>
      <c r="L13" s="17">
        <v>0.15020456875065399</v>
      </c>
      <c r="M13" s="17"/>
      <c r="N13" s="17">
        <v>0.29952620826953202</v>
      </c>
      <c r="O13" s="17">
        <v>0.122337968998707</v>
      </c>
      <c r="P13" s="17">
        <v>0.21701020933172599</v>
      </c>
      <c r="Q13" s="17">
        <v>9.1137533699926304E-2</v>
      </c>
      <c r="R13" s="17">
        <v>5.51374117846768E-2</v>
      </c>
      <c r="S13" s="17">
        <v>0.23243487359100801</v>
      </c>
      <c r="T13" s="17">
        <v>0.195532918566349</v>
      </c>
      <c r="U13" s="17">
        <v>0.22907769054101501</v>
      </c>
      <c r="V13" s="17">
        <v>0.157419504417045</v>
      </c>
      <c r="W13" s="17">
        <v>0.25249113642402898</v>
      </c>
      <c r="X13" s="17">
        <v>0.29463337908849502</v>
      </c>
      <c r="Y13" s="17">
        <v>0.172613508292803</v>
      </c>
      <c r="Z13" s="17">
        <v>0.35621747047708002</v>
      </c>
      <c r="AA13" s="17">
        <v>0.36647422333468799</v>
      </c>
      <c r="AB13" s="17">
        <v>0.26777862107089101</v>
      </c>
      <c r="AC13" s="17">
        <v>0.28972890171444499</v>
      </c>
      <c r="AD13" s="17">
        <v>0.30717787618201098</v>
      </c>
      <c r="AE13" s="17"/>
      <c r="AF13" s="17">
        <v>0.240368426350381</v>
      </c>
      <c r="AG13" s="17">
        <v>0.23984088842294701</v>
      </c>
    </row>
    <row r="14" spans="2:33" ht="28.7" x14ac:dyDescent="0.5">
      <c r="B14" s="18" t="s">
        <v>153</v>
      </c>
      <c r="C14" s="17">
        <v>0.20999593425136401</v>
      </c>
      <c r="D14" s="17">
        <v>0.21908945014727599</v>
      </c>
      <c r="E14" s="17">
        <v>0.202269786521388</v>
      </c>
      <c r="F14" s="17"/>
      <c r="G14" s="17">
        <v>0.17824172624207099</v>
      </c>
      <c r="H14" s="17">
        <v>0.228517247574239</v>
      </c>
      <c r="I14" s="17">
        <v>0.23475015420288001</v>
      </c>
      <c r="J14" s="17">
        <v>0.22276530106697101</v>
      </c>
      <c r="K14" s="17">
        <v>0.21431199785461499</v>
      </c>
      <c r="L14" s="17">
        <v>0.17922137177938499</v>
      </c>
      <c r="M14" s="17"/>
      <c r="N14" s="17">
        <v>0.30347945441097002</v>
      </c>
      <c r="O14" s="17">
        <v>5.8463174751892097E-2</v>
      </c>
      <c r="P14" s="17">
        <v>0.21701020933172599</v>
      </c>
      <c r="Q14" s="17">
        <v>7.1006288270405005E-2</v>
      </c>
      <c r="R14" s="17">
        <v>0.18239169810738201</v>
      </c>
      <c r="S14" s="17">
        <v>0</v>
      </c>
      <c r="T14" s="17">
        <v>0.28220803894514701</v>
      </c>
      <c r="U14" s="17">
        <v>0.22661986628095199</v>
      </c>
      <c r="V14" s="17">
        <v>0.10754943239322801</v>
      </c>
      <c r="W14" s="17">
        <v>0.22780594959652101</v>
      </c>
      <c r="X14" s="17">
        <v>0.13964796557817999</v>
      </c>
      <c r="Y14" s="17">
        <v>0.20161773281839099</v>
      </c>
      <c r="Z14" s="17">
        <v>0.295023084862086</v>
      </c>
      <c r="AA14" s="17">
        <v>0.28980634457189203</v>
      </c>
      <c r="AB14" s="17">
        <v>0.22755393588574599</v>
      </c>
      <c r="AC14" s="17">
        <v>0.15334935786079501</v>
      </c>
      <c r="AD14" s="17">
        <v>0.14592676054533699</v>
      </c>
      <c r="AE14" s="17"/>
      <c r="AF14" s="17">
        <v>0.19480086959325901</v>
      </c>
      <c r="AG14" s="17">
        <v>0.22000915643133501</v>
      </c>
    </row>
    <row r="15" spans="2:33" ht="28.7" x14ac:dyDescent="0.5">
      <c r="B15" s="18" t="s">
        <v>154</v>
      </c>
      <c r="C15" s="17">
        <v>0.19006084856990599</v>
      </c>
      <c r="D15" s="17">
        <v>0.19945226176224801</v>
      </c>
      <c r="E15" s="17">
        <v>0.18197775161537399</v>
      </c>
      <c r="F15" s="17"/>
      <c r="G15" s="17">
        <v>0.20675254842294999</v>
      </c>
      <c r="H15" s="17">
        <v>0.193615287635406</v>
      </c>
      <c r="I15" s="17">
        <v>0.25019576118513298</v>
      </c>
      <c r="J15" s="17">
        <v>0.22297230284498401</v>
      </c>
      <c r="K15" s="17">
        <v>0.161844839922479</v>
      </c>
      <c r="L15" s="17">
        <v>0.12914249317048401</v>
      </c>
      <c r="M15" s="17"/>
      <c r="N15" s="17">
        <v>0.207837280004665</v>
      </c>
      <c r="O15" s="17">
        <v>0.124897042720061</v>
      </c>
      <c r="P15" s="17">
        <v>0.32765376633936</v>
      </c>
      <c r="Q15" s="17">
        <v>0.11534939092520401</v>
      </c>
      <c r="R15" s="17">
        <v>0</v>
      </c>
      <c r="S15" s="17">
        <v>0</v>
      </c>
      <c r="T15" s="17">
        <v>0.24314672435578999</v>
      </c>
      <c r="U15" s="17">
        <v>0.242635134392097</v>
      </c>
      <c r="V15" s="17">
        <v>0.115821877459895</v>
      </c>
      <c r="W15" s="17">
        <v>0.17509835015108599</v>
      </c>
      <c r="X15" s="17">
        <v>0.11576246156294601</v>
      </c>
      <c r="Y15" s="17">
        <v>0.13760569811635601</v>
      </c>
      <c r="Z15" s="17">
        <v>0.24729789190650101</v>
      </c>
      <c r="AA15" s="17">
        <v>0.20230937852601999</v>
      </c>
      <c r="AB15" s="17">
        <v>0.19994570183771801</v>
      </c>
      <c r="AC15" s="17">
        <v>0.22187988893563401</v>
      </c>
      <c r="AD15" s="17">
        <v>0.24923868178116701</v>
      </c>
      <c r="AE15" s="17"/>
      <c r="AF15" s="17">
        <v>0.201820354035737</v>
      </c>
      <c r="AG15" s="17">
        <v>0.182311586318948</v>
      </c>
    </row>
    <row r="16" spans="2:33" x14ac:dyDescent="0.5">
      <c r="B16" s="18" t="s">
        <v>157</v>
      </c>
      <c r="C16" s="17">
        <v>0.17892697390996601</v>
      </c>
      <c r="D16" s="17">
        <v>0.17748287826696099</v>
      </c>
      <c r="E16" s="17">
        <v>0.180976017837785</v>
      </c>
      <c r="F16" s="17"/>
      <c r="G16" s="17">
        <v>0.26199640157279003</v>
      </c>
      <c r="H16" s="17">
        <v>0.30753363074380502</v>
      </c>
      <c r="I16" s="17">
        <v>0.200978173899303</v>
      </c>
      <c r="J16" s="17">
        <v>0.14802154604223799</v>
      </c>
      <c r="K16" s="17">
        <v>0.104623303377233</v>
      </c>
      <c r="L16" s="17">
        <v>0.135814851217332</v>
      </c>
      <c r="M16" s="17"/>
      <c r="N16" s="17">
        <v>0.163586691186866</v>
      </c>
      <c r="O16" s="17">
        <v>0.29316333497685698</v>
      </c>
      <c r="P16" s="17">
        <v>0.29898330160801301</v>
      </c>
      <c r="Q16" s="17">
        <v>8.7050204800627196E-2</v>
      </c>
      <c r="R16" s="17">
        <v>0</v>
      </c>
      <c r="S16" s="17">
        <v>0.16765586618179501</v>
      </c>
      <c r="T16" s="17">
        <v>0.18641877318341701</v>
      </c>
      <c r="U16" s="17">
        <v>0.23636848958640899</v>
      </c>
      <c r="V16" s="17">
        <v>0.16164527265557099</v>
      </c>
      <c r="W16" s="17">
        <v>0.11046117060807099</v>
      </c>
      <c r="X16" s="17">
        <v>8.49961681420347E-2</v>
      </c>
      <c r="Y16" s="17">
        <v>0.22293935928262901</v>
      </c>
      <c r="Z16" s="17">
        <v>0.19741442773638701</v>
      </c>
      <c r="AA16" s="17">
        <v>5.2794590831141103E-2</v>
      </c>
      <c r="AB16" s="17">
        <v>0.18553984355421901</v>
      </c>
      <c r="AC16" s="17">
        <v>3.3881111576930301E-2</v>
      </c>
      <c r="AD16" s="17">
        <v>0.16044162510163801</v>
      </c>
      <c r="AE16" s="17"/>
      <c r="AF16" s="17">
        <v>0.215975955819356</v>
      </c>
      <c r="AG16" s="17">
        <v>0.15451248830246</v>
      </c>
    </row>
    <row r="17" spans="2:33" x14ac:dyDescent="0.5">
      <c r="B17" s="18" t="s">
        <v>155</v>
      </c>
      <c r="C17" s="17">
        <v>0.17015832507992501</v>
      </c>
      <c r="D17" s="17">
        <v>0.19600984040914801</v>
      </c>
      <c r="E17" s="17">
        <v>0.144246877136947</v>
      </c>
      <c r="F17" s="17"/>
      <c r="G17" s="17">
        <v>0.15478878694498299</v>
      </c>
      <c r="H17" s="17">
        <v>0.227862786786595</v>
      </c>
      <c r="I17" s="17">
        <v>0.200977413368333</v>
      </c>
      <c r="J17" s="17">
        <v>0.18200894337183801</v>
      </c>
      <c r="K17" s="17">
        <v>0.163428895672037</v>
      </c>
      <c r="L17" s="17">
        <v>0.115182978540969</v>
      </c>
      <c r="M17" s="17"/>
      <c r="N17" s="17">
        <v>0.20778085288085399</v>
      </c>
      <c r="O17" s="17">
        <v>7.48439054977241E-2</v>
      </c>
      <c r="P17" s="17">
        <v>0.17223440298862</v>
      </c>
      <c r="Q17" s="17">
        <v>0.10258641506774099</v>
      </c>
      <c r="R17" s="17">
        <v>8.4947407038996697E-2</v>
      </c>
      <c r="S17" s="17">
        <v>0.40009073977280402</v>
      </c>
      <c r="T17" s="17">
        <v>0.22523454443787899</v>
      </c>
      <c r="U17" s="17">
        <v>0.20158661776231801</v>
      </c>
      <c r="V17" s="17">
        <v>0.121394142319993</v>
      </c>
      <c r="W17" s="17">
        <v>0.20247576315278101</v>
      </c>
      <c r="X17" s="17">
        <v>0.185751706931226</v>
      </c>
      <c r="Y17" s="17">
        <v>0.149058586569077</v>
      </c>
      <c r="Z17" s="17">
        <v>0.25138487544758198</v>
      </c>
      <c r="AA17" s="17">
        <v>0.164164844808668</v>
      </c>
      <c r="AB17" s="17">
        <v>0.15277566300873199</v>
      </c>
      <c r="AC17" s="17">
        <v>9.1555295883939306E-2</v>
      </c>
      <c r="AD17" s="17">
        <v>0.129841548982081</v>
      </c>
      <c r="AE17" s="17"/>
      <c r="AF17" s="17">
        <v>0.212672892936873</v>
      </c>
      <c r="AG17" s="17">
        <v>0.14214213538836101</v>
      </c>
    </row>
    <row r="18" spans="2:33" x14ac:dyDescent="0.5">
      <c r="B18" s="18" t="s">
        <v>156</v>
      </c>
      <c r="C18" s="17">
        <v>0.16768261164986401</v>
      </c>
      <c r="D18" s="17">
        <v>0.16351064210733801</v>
      </c>
      <c r="E18" s="17">
        <v>0.17224976287445401</v>
      </c>
      <c r="F18" s="17"/>
      <c r="G18" s="17">
        <v>0.26949452519377398</v>
      </c>
      <c r="H18" s="17">
        <v>0.290437237953587</v>
      </c>
      <c r="I18" s="17">
        <v>0.20581109790575</v>
      </c>
      <c r="J18" s="17">
        <v>0.145650220294954</v>
      </c>
      <c r="K18" s="17">
        <v>0.13355924420488899</v>
      </c>
      <c r="L18" s="17">
        <v>7.4204090074001403E-2</v>
      </c>
      <c r="M18" s="17"/>
      <c r="N18" s="17">
        <v>0.207505233211566</v>
      </c>
      <c r="O18" s="17">
        <v>0.25600767556727899</v>
      </c>
      <c r="P18" s="17">
        <v>0.26495043626114101</v>
      </c>
      <c r="Q18" s="17">
        <v>6.9785483882653307E-2</v>
      </c>
      <c r="R18" s="17">
        <v>0</v>
      </c>
      <c r="S18" s="17">
        <v>0.16765586618179501</v>
      </c>
      <c r="T18" s="17">
        <v>0.21091130750373099</v>
      </c>
      <c r="U18" s="17">
        <v>0.20844623168342299</v>
      </c>
      <c r="V18" s="17">
        <v>0.12844287073952301</v>
      </c>
      <c r="W18" s="17">
        <v>0.14656496022961299</v>
      </c>
      <c r="X18" s="17">
        <v>0.111188650514995</v>
      </c>
      <c r="Y18" s="17">
        <v>0.161875954688527</v>
      </c>
      <c r="Z18" s="17">
        <v>0.182359327629355</v>
      </c>
      <c r="AA18" s="17">
        <v>7.2642430443076098E-2</v>
      </c>
      <c r="AB18" s="17">
        <v>0.151399227301345</v>
      </c>
      <c r="AC18" s="17">
        <v>0.18214739772545999</v>
      </c>
      <c r="AD18" s="17">
        <v>0.23380720124611701</v>
      </c>
      <c r="AE18" s="17"/>
      <c r="AF18" s="17">
        <v>0.19865383422584099</v>
      </c>
      <c r="AG18" s="17">
        <v>0.14727323927689701</v>
      </c>
    </row>
    <row r="19" spans="2:33" x14ac:dyDescent="0.5">
      <c r="B19" s="18" t="s">
        <v>158</v>
      </c>
      <c r="C19" s="17">
        <v>0.159275153854574</v>
      </c>
      <c r="D19" s="17">
        <v>0.14694626804427999</v>
      </c>
      <c r="E19" s="17">
        <v>0.169891009674906</v>
      </c>
      <c r="F19" s="17"/>
      <c r="G19" s="17">
        <v>0.38817278338662398</v>
      </c>
      <c r="H19" s="17">
        <v>0.26256721846664499</v>
      </c>
      <c r="I19" s="17">
        <v>0.20580708764556299</v>
      </c>
      <c r="J19" s="17">
        <v>0.179515291112359</v>
      </c>
      <c r="K19" s="17">
        <v>6.7539120903575403E-2</v>
      </c>
      <c r="L19" s="17">
        <v>2.9000935997605001E-2</v>
      </c>
      <c r="M19" s="17"/>
      <c r="N19" s="17">
        <v>0.17768851734345201</v>
      </c>
      <c r="O19" s="17">
        <v>0.18607467882011</v>
      </c>
      <c r="P19" s="17">
        <v>0.36103446890230001</v>
      </c>
      <c r="Q19" s="17">
        <v>5.7672240135821999E-2</v>
      </c>
      <c r="R19" s="17">
        <v>5.51374117846768E-2</v>
      </c>
      <c r="S19" s="17">
        <v>0</v>
      </c>
      <c r="T19" s="17">
        <v>0.132525454723116</v>
      </c>
      <c r="U19" s="17">
        <v>0.17349270869477201</v>
      </c>
      <c r="V19" s="17">
        <v>0.122332973433895</v>
      </c>
      <c r="W19" s="17">
        <v>0.25062948506481397</v>
      </c>
      <c r="X19" s="17">
        <v>0.150267383071887</v>
      </c>
      <c r="Y19" s="17">
        <v>7.98629805732394E-2</v>
      </c>
      <c r="Z19" s="17">
        <v>0.18549874136877501</v>
      </c>
      <c r="AA19" s="17">
        <v>0.11359260423574299</v>
      </c>
      <c r="AB19" s="17">
        <v>0.19343348361543899</v>
      </c>
      <c r="AC19" s="17">
        <v>0.33827337166500698</v>
      </c>
      <c r="AD19" s="17">
        <v>0.132881631967492</v>
      </c>
      <c r="AE19" s="17"/>
      <c r="AF19" s="17">
        <v>0.17774421246667399</v>
      </c>
      <c r="AG19" s="17">
        <v>0.147104439777408</v>
      </c>
    </row>
    <row r="20" spans="2:33" ht="28.7" x14ac:dyDescent="0.5">
      <c r="B20" s="18" t="s">
        <v>159</v>
      </c>
      <c r="C20" s="17">
        <v>9.0575831679812494E-2</v>
      </c>
      <c r="D20" s="17">
        <v>0.100037161707682</v>
      </c>
      <c r="E20" s="17">
        <v>8.20417958541515E-2</v>
      </c>
      <c r="F20" s="17"/>
      <c r="G20" s="17">
        <v>0.21163315126652199</v>
      </c>
      <c r="H20" s="17">
        <v>0.12817118082027101</v>
      </c>
      <c r="I20" s="17">
        <v>0.11903093288059299</v>
      </c>
      <c r="J20" s="17">
        <v>9.5101837734551997E-2</v>
      </c>
      <c r="K20" s="17">
        <v>5.1219744557145799E-2</v>
      </c>
      <c r="L20" s="17">
        <v>2.7061739672920599E-2</v>
      </c>
      <c r="M20" s="17"/>
      <c r="N20" s="17">
        <v>0.102024693314377</v>
      </c>
      <c r="O20" s="17">
        <v>3.4959755304921E-2</v>
      </c>
      <c r="P20" s="17">
        <v>0.14039951767096501</v>
      </c>
      <c r="Q20" s="17">
        <v>3.6429100186039599E-2</v>
      </c>
      <c r="R20" s="17">
        <v>5.51374117846768E-2</v>
      </c>
      <c r="S20" s="17">
        <v>0</v>
      </c>
      <c r="T20" s="17">
        <v>0.107134441411631</v>
      </c>
      <c r="U20" s="17">
        <v>0.101456748113589</v>
      </c>
      <c r="V20" s="17">
        <v>0.106976623802909</v>
      </c>
      <c r="W20" s="17">
        <v>0.14070056201182601</v>
      </c>
      <c r="X20" s="17">
        <v>0.12879293113735499</v>
      </c>
      <c r="Y20" s="17">
        <v>6.7234725924567099E-2</v>
      </c>
      <c r="Z20" s="17">
        <v>0.14626021541845199</v>
      </c>
      <c r="AA20" s="17">
        <v>0</v>
      </c>
      <c r="AB20" s="17">
        <v>8.7954375717178096E-2</v>
      </c>
      <c r="AC20" s="17">
        <v>0.136569159027986</v>
      </c>
      <c r="AD20" s="17">
        <v>2.8882312961003399E-2</v>
      </c>
      <c r="AE20" s="17"/>
      <c r="AF20" s="17">
        <v>0.115780440910896</v>
      </c>
      <c r="AG20" s="17">
        <v>7.3966533998703302E-2</v>
      </c>
    </row>
    <row r="21" spans="2:33" x14ac:dyDescent="0.5">
      <c r="B21" s="18" t="s">
        <v>160</v>
      </c>
      <c r="C21" s="17">
        <v>5.4456322797114098E-2</v>
      </c>
      <c r="D21" s="17">
        <v>5.7689384694692203E-2</v>
      </c>
      <c r="E21" s="17">
        <v>5.0052541016377301E-2</v>
      </c>
      <c r="F21" s="17"/>
      <c r="G21" s="17">
        <v>0.120581044586112</v>
      </c>
      <c r="H21" s="17">
        <v>0.115353465141889</v>
      </c>
      <c r="I21" s="17">
        <v>6.6234564160882595E-2</v>
      </c>
      <c r="J21" s="17">
        <v>5.3640968720663901E-2</v>
      </c>
      <c r="K21" s="17">
        <v>2.6314003739855301E-2</v>
      </c>
      <c r="L21" s="17">
        <v>7.2233549537827797E-3</v>
      </c>
      <c r="M21" s="17"/>
      <c r="N21" s="17">
        <v>3.98724120732767E-2</v>
      </c>
      <c r="O21" s="17">
        <v>0</v>
      </c>
      <c r="P21" s="17">
        <v>7.6610691660761399E-2</v>
      </c>
      <c r="Q21" s="17">
        <v>0</v>
      </c>
      <c r="R21" s="17">
        <v>0</v>
      </c>
      <c r="S21" s="17">
        <v>0</v>
      </c>
      <c r="T21" s="17">
        <v>5.96830355290041E-2</v>
      </c>
      <c r="U21" s="17">
        <v>0.102619443281163</v>
      </c>
      <c r="V21" s="17">
        <v>4.41923133637575E-2</v>
      </c>
      <c r="W21" s="17">
        <v>0.106391787676361</v>
      </c>
      <c r="X21" s="17">
        <v>0</v>
      </c>
      <c r="Y21" s="17">
        <v>3.0230364040049099E-2</v>
      </c>
      <c r="Z21" s="17">
        <v>8.2656853902453503E-2</v>
      </c>
      <c r="AA21" s="17">
        <v>0</v>
      </c>
      <c r="AB21" s="17">
        <v>5.8287923807121798E-2</v>
      </c>
      <c r="AC21" s="17">
        <v>9.0540471164370306E-2</v>
      </c>
      <c r="AD21" s="17">
        <v>2.346434821148E-2</v>
      </c>
      <c r="AE21" s="17"/>
      <c r="AF21" s="17">
        <v>5.9012451550797998E-2</v>
      </c>
      <c r="AG21" s="17">
        <v>5.1453931526152699E-2</v>
      </c>
    </row>
    <row r="22" spans="2:33" x14ac:dyDescent="0.5">
      <c r="B22" s="18" t="s">
        <v>56</v>
      </c>
      <c r="C22" s="19">
        <v>0.30170401836494298</v>
      </c>
      <c r="D22" s="19">
        <v>0.318238494411268</v>
      </c>
      <c r="E22" s="19">
        <v>0.287345480763952</v>
      </c>
      <c r="F22" s="19"/>
      <c r="G22" s="19">
        <v>9.7149182265602305E-2</v>
      </c>
      <c r="H22" s="19">
        <v>0.15023490934466999</v>
      </c>
      <c r="I22" s="19">
        <v>0.24308312559397199</v>
      </c>
      <c r="J22" s="19">
        <v>0.35317525406547401</v>
      </c>
      <c r="K22" s="19">
        <v>0.355099000097302</v>
      </c>
      <c r="L22" s="19">
        <v>0.42718632541222701</v>
      </c>
      <c r="M22" s="19"/>
      <c r="N22" s="19">
        <v>0.29426197736364001</v>
      </c>
      <c r="O22" s="19">
        <v>0.390135878241756</v>
      </c>
      <c r="P22" s="19">
        <v>0.34456634860898799</v>
      </c>
      <c r="Q22" s="19">
        <v>0.455055939861639</v>
      </c>
      <c r="R22" s="19">
        <v>0.65929556072276396</v>
      </c>
      <c r="S22" s="19">
        <v>0.59990926022719604</v>
      </c>
      <c r="T22" s="19">
        <v>0.25595675253007799</v>
      </c>
      <c r="U22" s="19">
        <v>0.30140411373686099</v>
      </c>
      <c r="V22" s="19">
        <v>0.36170341885681401</v>
      </c>
      <c r="W22" s="19">
        <v>0.32068639435097801</v>
      </c>
      <c r="X22" s="19">
        <v>0.44668183747804202</v>
      </c>
      <c r="Y22" s="19">
        <v>0.31407140304856102</v>
      </c>
      <c r="Z22" s="19">
        <v>0.22060926947436399</v>
      </c>
      <c r="AA22" s="19">
        <v>0.236973021377021</v>
      </c>
      <c r="AB22" s="19">
        <v>0.21994935579246699</v>
      </c>
      <c r="AC22" s="19">
        <v>0.27808611077245798</v>
      </c>
      <c r="AD22" s="19">
        <v>0.34283343199399102</v>
      </c>
      <c r="AE22" s="19"/>
      <c r="AF22" s="19">
        <v>0.28591827040254097</v>
      </c>
      <c r="AG22" s="19">
        <v>0.31210648819189701</v>
      </c>
    </row>
    <row r="23" spans="2:33" x14ac:dyDescent="0.5">
      <c r="B23" s="16"/>
    </row>
    <row r="24" spans="2:33" x14ac:dyDescent="0.5">
      <c r="B24" t="s">
        <v>59</v>
      </c>
    </row>
    <row r="25" spans="2:33" x14ac:dyDescent="0.5">
      <c r="B25" t="s">
        <v>60</v>
      </c>
    </row>
    <row r="27" spans="2:33" x14ac:dyDescent="0.5">
      <c r="B2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G20"/>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71.7" x14ac:dyDescent="0.5">
      <c r="B9" s="18" t="s">
        <v>163</v>
      </c>
      <c r="C9" s="17">
        <v>0.21061752238567899</v>
      </c>
      <c r="D9" s="17">
        <v>0.19875582569925401</v>
      </c>
      <c r="E9" s="17">
        <v>0.223239209863206</v>
      </c>
      <c r="F9" s="17"/>
      <c r="G9" s="17">
        <v>0.10331650201555601</v>
      </c>
      <c r="H9" s="17">
        <v>0.106881366054042</v>
      </c>
      <c r="I9" s="17">
        <v>0.22168095683886199</v>
      </c>
      <c r="J9" s="17">
        <v>0.253284799961081</v>
      </c>
      <c r="K9" s="17">
        <v>0.27921644578861698</v>
      </c>
      <c r="L9" s="17">
        <v>0.231955874901565</v>
      </c>
      <c r="M9" s="17"/>
      <c r="N9" s="17">
        <v>0.40674904683103902</v>
      </c>
      <c r="O9" s="17">
        <v>0.10536592899707201</v>
      </c>
      <c r="P9" s="17">
        <v>0.15611722301036701</v>
      </c>
      <c r="Q9" s="17">
        <v>0.370197145791755</v>
      </c>
      <c r="R9" s="17">
        <v>0.18446069935992199</v>
      </c>
      <c r="S9" s="17">
        <v>0.349898334695043</v>
      </c>
      <c r="T9" s="17">
        <v>0.15308078612998699</v>
      </c>
      <c r="U9" s="17">
        <v>0.102997533266198</v>
      </c>
      <c r="V9" s="17">
        <v>0.16176018653851101</v>
      </c>
      <c r="W9" s="17">
        <v>0.18640072448383199</v>
      </c>
      <c r="X9" s="17">
        <v>0.28854534789651498</v>
      </c>
      <c r="Y9" s="17">
        <v>0.27403202240114499</v>
      </c>
      <c r="Z9" s="17">
        <v>0.132142340788235</v>
      </c>
      <c r="AA9" s="17">
        <v>0.20791645020293001</v>
      </c>
      <c r="AB9" s="17">
        <v>0.225899869607326</v>
      </c>
      <c r="AC9" s="17">
        <v>0</v>
      </c>
      <c r="AD9" s="17">
        <v>0.20435224102222699</v>
      </c>
      <c r="AE9" s="17"/>
      <c r="AF9" s="17">
        <v>0.10282662434419999</v>
      </c>
      <c r="AG9" s="17">
        <v>0.316660881927251</v>
      </c>
    </row>
    <row r="10" spans="2:33" x14ac:dyDescent="0.5">
      <c r="B10" s="18" t="s">
        <v>164</v>
      </c>
      <c r="C10" s="17">
        <v>0.18258627406735001</v>
      </c>
      <c r="D10" s="17">
        <v>0.155934107227122</v>
      </c>
      <c r="E10" s="17">
        <v>0.21617664394021199</v>
      </c>
      <c r="F10" s="17"/>
      <c r="G10" s="17">
        <v>0.17870577093137999</v>
      </c>
      <c r="H10" s="17">
        <v>0.222771079199828</v>
      </c>
      <c r="I10" s="17">
        <v>0.10366335896819499</v>
      </c>
      <c r="J10" s="17">
        <v>0.21002163496006801</v>
      </c>
      <c r="K10" s="17">
        <v>0.191532035479135</v>
      </c>
      <c r="L10" s="17">
        <v>0.24210241722970599</v>
      </c>
      <c r="M10" s="17"/>
      <c r="N10" s="17">
        <v>0.17212608581859701</v>
      </c>
      <c r="O10" s="17">
        <v>0.12095402890925799</v>
      </c>
      <c r="P10" s="17">
        <v>0.150971303049977</v>
      </c>
      <c r="Q10" s="17">
        <v>0.22155740581734701</v>
      </c>
      <c r="R10" s="17">
        <v>0</v>
      </c>
      <c r="S10" s="17">
        <v>0.25238255977925</v>
      </c>
      <c r="T10" s="17">
        <v>0.35128380145073801</v>
      </c>
      <c r="U10" s="17">
        <v>0.21431420735506901</v>
      </c>
      <c r="V10" s="17">
        <v>0.124042598595415</v>
      </c>
      <c r="W10" s="17">
        <v>0.35526136964738803</v>
      </c>
      <c r="X10" s="17">
        <v>6.1797428937243902E-2</v>
      </c>
      <c r="Y10" s="17">
        <v>0.15810535151836699</v>
      </c>
      <c r="Z10" s="17">
        <v>0.18408635866574</v>
      </c>
      <c r="AA10" s="17">
        <v>0</v>
      </c>
      <c r="AB10" s="17">
        <v>0.14514791075379499</v>
      </c>
      <c r="AC10" s="17">
        <v>0.26764214932337299</v>
      </c>
      <c r="AD10" s="17">
        <v>0.22533568079608199</v>
      </c>
      <c r="AE10" s="17"/>
      <c r="AF10" s="17">
        <v>0.200269409424642</v>
      </c>
      <c r="AG10" s="17">
        <v>0.165189823025685</v>
      </c>
    </row>
    <row r="11" spans="2:33" x14ac:dyDescent="0.5">
      <c r="B11" s="18" t="s">
        <v>165</v>
      </c>
      <c r="C11" s="17">
        <v>0.25508708786050799</v>
      </c>
      <c r="D11" s="17">
        <v>0.31805636203662502</v>
      </c>
      <c r="E11" s="17">
        <v>0.176512541672705</v>
      </c>
      <c r="F11" s="17"/>
      <c r="G11" s="17">
        <v>0.23341190059664901</v>
      </c>
      <c r="H11" s="17">
        <v>0.24773775232895601</v>
      </c>
      <c r="I11" s="17">
        <v>0.26433979054731499</v>
      </c>
      <c r="J11" s="17">
        <v>0.265724993396322</v>
      </c>
      <c r="K11" s="17">
        <v>0.29636661481730803</v>
      </c>
      <c r="L11" s="17">
        <v>0.13652579531084599</v>
      </c>
      <c r="M11" s="17"/>
      <c r="N11" s="17">
        <v>0.140225104662381</v>
      </c>
      <c r="O11" s="17">
        <v>0.284136643612238</v>
      </c>
      <c r="P11" s="17">
        <v>0</v>
      </c>
      <c r="Q11" s="17">
        <v>0.15959363625131201</v>
      </c>
      <c r="R11" s="17">
        <v>0.52076260333745195</v>
      </c>
      <c r="S11" s="17">
        <v>0.397719105525707</v>
      </c>
      <c r="T11" s="17">
        <v>6.0859689776518497E-2</v>
      </c>
      <c r="U11" s="17">
        <v>0.30969111238100899</v>
      </c>
      <c r="V11" s="17">
        <v>0.42533120860302498</v>
      </c>
      <c r="W11" s="17">
        <v>0.16103775298293499</v>
      </c>
      <c r="X11" s="17">
        <v>0.118730475931732</v>
      </c>
      <c r="Y11" s="17">
        <v>0.26454636849049401</v>
      </c>
      <c r="Z11" s="17">
        <v>0.29953569181121298</v>
      </c>
      <c r="AA11" s="17">
        <v>0.31534697872343198</v>
      </c>
      <c r="AB11" s="17">
        <v>0.27158670116781097</v>
      </c>
      <c r="AC11" s="17">
        <v>8.7442260123662005E-2</v>
      </c>
      <c r="AD11" s="17">
        <v>0.26676918148552597</v>
      </c>
      <c r="AE11" s="17"/>
      <c r="AF11" s="17">
        <v>0.31016193359588401</v>
      </c>
      <c r="AG11" s="17">
        <v>0.20090513210979499</v>
      </c>
    </row>
    <row r="12" spans="2:33" x14ac:dyDescent="0.5">
      <c r="B12" s="18" t="s">
        <v>166</v>
      </c>
      <c r="C12" s="17">
        <v>0.16205421082903601</v>
      </c>
      <c r="D12" s="17">
        <v>0.147391777438692</v>
      </c>
      <c r="E12" s="17">
        <v>0.18104901320321001</v>
      </c>
      <c r="F12" s="17"/>
      <c r="G12" s="17">
        <v>0.292078403821799</v>
      </c>
      <c r="H12" s="17">
        <v>0.20475403922031099</v>
      </c>
      <c r="I12" s="17">
        <v>0.20334407225043399</v>
      </c>
      <c r="J12" s="17">
        <v>0.12772355546797301</v>
      </c>
      <c r="K12" s="17">
        <v>8.2420720052204299E-2</v>
      </c>
      <c r="L12" s="17">
        <v>9.5428123680955504E-2</v>
      </c>
      <c r="M12" s="17"/>
      <c r="N12" s="17">
        <v>0.156005730537707</v>
      </c>
      <c r="O12" s="17">
        <v>0.19389245827893201</v>
      </c>
      <c r="P12" s="17">
        <v>0.29005890651794802</v>
      </c>
      <c r="Q12" s="17">
        <v>0.133562019526234</v>
      </c>
      <c r="R12" s="17">
        <v>0</v>
      </c>
      <c r="S12" s="17">
        <v>0</v>
      </c>
      <c r="T12" s="17">
        <v>0.117153113043382</v>
      </c>
      <c r="U12" s="17">
        <v>0.22361160397504201</v>
      </c>
      <c r="V12" s="17">
        <v>7.5877573105040105E-2</v>
      </c>
      <c r="W12" s="17">
        <v>0.17303023332928999</v>
      </c>
      <c r="X12" s="17">
        <v>0.29504042328332097</v>
      </c>
      <c r="Y12" s="17">
        <v>0.129172502080969</v>
      </c>
      <c r="Z12" s="17">
        <v>0.169721544524364</v>
      </c>
      <c r="AA12" s="17">
        <v>0.134410060435355</v>
      </c>
      <c r="AB12" s="17">
        <v>0.169415908864118</v>
      </c>
      <c r="AC12" s="17">
        <v>0.118793401691746</v>
      </c>
      <c r="AD12" s="17">
        <v>0.127291839578002</v>
      </c>
      <c r="AE12" s="17"/>
      <c r="AF12" s="17">
        <v>0.22300329226356</v>
      </c>
      <c r="AG12" s="17">
        <v>0.10209325425733599</v>
      </c>
    </row>
    <row r="13" spans="2:33" x14ac:dyDescent="0.5">
      <c r="B13" s="18" t="s">
        <v>167</v>
      </c>
      <c r="C13" s="17">
        <v>8.4924177440164603E-2</v>
      </c>
      <c r="D13" s="17">
        <v>0.102279827610817</v>
      </c>
      <c r="E13" s="17">
        <v>6.4755568010336606E-2</v>
      </c>
      <c r="F13" s="17"/>
      <c r="G13" s="17">
        <v>8.5457795666772904E-2</v>
      </c>
      <c r="H13" s="17">
        <v>0.128048710109022</v>
      </c>
      <c r="I13" s="17">
        <v>0.106095114900704</v>
      </c>
      <c r="J13" s="17">
        <v>3.79224913347165E-2</v>
      </c>
      <c r="K13" s="17">
        <v>4.9069827886502299E-2</v>
      </c>
      <c r="L13" s="17">
        <v>0.13354790795653201</v>
      </c>
      <c r="M13" s="17"/>
      <c r="N13" s="17">
        <v>7.3588733589344299E-2</v>
      </c>
      <c r="O13" s="17">
        <v>0</v>
      </c>
      <c r="P13" s="17">
        <v>0</v>
      </c>
      <c r="Q13" s="17">
        <v>2.7801896316696401E-2</v>
      </c>
      <c r="R13" s="17">
        <v>0.29477669730262601</v>
      </c>
      <c r="S13" s="17">
        <v>0</v>
      </c>
      <c r="T13" s="17">
        <v>6.0859689776518497E-2</v>
      </c>
      <c r="U13" s="17">
        <v>7.43774908632477E-2</v>
      </c>
      <c r="V13" s="17">
        <v>0</v>
      </c>
      <c r="W13" s="17">
        <v>8.7379374609422897E-2</v>
      </c>
      <c r="X13" s="17">
        <v>0</v>
      </c>
      <c r="Y13" s="17">
        <v>8.5300471914336498E-2</v>
      </c>
      <c r="Z13" s="17">
        <v>7.5257727474928093E-2</v>
      </c>
      <c r="AA13" s="17">
        <v>0.34232651063828401</v>
      </c>
      <c r="AB13" s="17">
        <v>0.11487450599578999</v>
      </c>
      <c r="AC13" s="17">
        <v>0.24015579648624</v>
      </c>
      <c r="AD13" s="17">
        <v>0.128906118486417</v>
      </c>
      <c r="AE13" s="17"/>
      <c r="AF13" s="17">
        <v>7.4282777072959202E-2</v>
      </c>
      <c r="AG13" s="17">
        <v>9.5393056219995595E-2</v>
      </c>
    </row>
    <row r="14" spans="2:33" x14ac:dyDescent="0.5">
      <c r="B14" s="18" t="s">
        <v>168</v>
      </c>
      <c r="C14" s="17">
        <v>4.1732933721829998E-2</v>
      </c>
      <c r="D14" s="17">
        <v>2.9693318752566301E-2</v>
      </c>
      <c r="E14" s="17">
        <v>5.6565871127086401E-2</v>
      </c>
      <c r="F14" s="17"/>
      <c r="G14" s="17">
        <v>4.0122401840228798E-2</v>
      </c>
      <c r="H14" s="17">
        <v>2.9101483838389501E-2</v>
      </c>
      <c r="I14" s="17">
        <v>5.39443902877891E-2</v>
      </c>
      <c r="J14" s="17">
        <v>3.9775439964621198E-2</v>
      </c>
      <c r="K14" s="17">
        <v>4.0423893392538199E-2</v>
      </c>
      <c r="L14" s="17">
        <v>4.2800671186366997E-2</v>
      </c>
      <c r="M14" s="17"/>
      <c r="N14" s="17">
        <v>2.0156311024224799E-2</v>
      </c>
      <c r="O14" s="17">
        <v>0</v>
      </c>
      <c r="P14" s="17">
        <v>0.16386515969090401</v>
      </c>
      <c r="Q14" s="17">
        <v>2.7801896316696401E-2</v>
      </c>
      <c r="R14" s="17">
        <v>0</v>
      </c>
      <c r="S14" s="17">
        <v>0</v>
      </c>
      <c r="T14" s="17">
        <v>5.5824197526364201E-2</v>
      </c>
      <c r="U14" s="17">
        <v>3.4812430601053802E-2</v>
      </c>
      <c r="V14" s="17">
        <v>0.116790890332182</v>
      </c>
      <c r="W14" s="17">
        <v>3.6890544947132002E-2</v>
      </c>
      <c r="X14" s="17">
        <v>0</v>
      </c>
      <c r="Y14" s="17">
        <v>5.2130144004871898E-2</v>
      </c>
      <c r="Z14" s="17">
        <v>7.2474229867495105E-2</v>
      </c>
      <c r="AA14" s="17">
        <v>0</v>
      </c>
      <c r="AB14" s="17">
        <v>2.5250937723408199E-2</v>
      </c>
      <c r="AC14" s="17">
        <v>0.14622963146399501</v>
      </c>
      <c r="AD14" s="17">
        <v>0</v>
      </c>
      <c r="AE14" s="17"/>
      <c r="AF14" s="17">
        <v>4.16562873462741E-2</v>
      </c>
      <c r="AG14" s="17">
        <v>4.18083374832635E-2</v>
      </c>
    </row>
    <row r="15" spans="2:33" x14ac:dyDescent="0.5">
      <c r="B15" s="18" t="s">
        <v>169</v>
      </c>
      <c r="C15" s="19">
        <v>6.2997793695431695E-2</v>
      </c>
      <c r="D15" s="19">
        <v>4.7888781234922698E-2</v>
      </c>
      <c r="E15" s="19">
        <v>8.1701152183244197E-2</v>
      </c>
      <c r="F15" s="19"/>
      <c r="G15" s="19">
        <v>6.6907225127614794E-2</v>
      </c>
      <c r="H15" s="19">
        <v>6.0705569249452397E-2</v>
      </c>
      <c r="I15" s="19">
        <v>4.6932316206700998E-2</v>
      </c>
      <c r="J15" s="19">
        <v>6.5547084915218198E-2</v>
      </c>
      <c r="K15" s="19">
        <v>6.0970462583695803E-2</v>
      </c>
      <c r="L15" s="19">
        <v>0.117639209734029</v>
      </c>
      <c r="M15" s="19"/>
      <c r="N15" s="19">
        <v>3.1148987536707699E-2</v>
      </c>
      <c r="O15" s="19">
        <v>0.29565094020249999</v>
      </c>
      <c r="P15" s="19">
        <v>0.23898740773080501</v>
      </c>
      <c r="Q15" s="19">
        <v>5.9485999979959597E-2</v>
      </c>
      <c r="R15" s="19">
        <v>0</v>
      </c>
      <c r="S15" s="19">
        <v>0</v>
      </c>
      <c r="T15" s="19">
        <v>0.20093872229649201</v>
      </c>
      <c r="U15" s="19">
        <v>4.01956215583806E-2</v>
      </c>
      <c r="V15" s="19">
        <v>9.6197542825826196E-2</v>
      </c>
      <c r="W15" s="19">
        <v>0</v>
      </c>
      <c r="X15" s="19">
        <v>0.235886323951188</v>
      </c>
      <c r="Y15" s="19">
        <v>3.6713139589816701E-2</v>
      </c>
      <c r="Z15" s="19">
        <v>6.6782106868024105E-2</v>
      </c>
      <c r="AA15" s="19">
        <v>0</v>
      </c>
      <c r="AB15" s="19">
        <v>4.7824165887751999E-2</v>
      </c>
      <c r="AC15" s="19">
        <v>0.139736760910983</v>
      </c>
      <c r="AD15" s="19">
        <v>4.7344938631746498E-2</v>
      </c>
      <c r="AE15" s="19"/>
      <c r="AF15" s="19">
        <v>4.77996759524799E-2</v>
      </c>
      <c r="AG15" s="19">
        <v>7.7949514976673906E-2</v>
      </c>
    </row>
    <row r="16" spans="2:33" x14ac:dyDescent="0.5">
      <c r="B16" s="16" t="s">
        <v>542</v>
      </c>
    </row>
    <row r="17" spans="2:2" x14ac:dyDescent="0.5">
      <c r="B17" t="s">
        <v>59</v>
      </c>
    </row>
    <row r="18" spans="2:2" x14ac:dyDescent="0.5">
      <c r="B18" t="s">
        <v>60</v>
      </c>
    </row>
    <row r="20" spans="2:2" x14ac:dyDescent="0.5">
      <c r="B20"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0" width="20.703125" customWidth="1"/>
  </cols>
  <sheetData>
    <row r="2" spans="2:20" ht="40" customHeight="1" x14ac:dyDescent="0.5">
      <c r="D2" s="30" t="s">
        <v>189</v>
      </c>
      <c r="E2" s="26"/>
      <c r="F2" s="26"/>
      <c r="G2" s="26"/>
      <c r="H2" s="26"/>
      <c r="I2" s="26"/>
      <c r="J2" s="26"/>
      <c r="K2" s="26"/>
      <c r="L2" s="26"/>
      <c r="M2" s="26"/>
      <c r="N2" s="26"/>
      <c r="O2" s="26"/>
      <c r="P2" s="26"/>
      <c r="Q2" s="26"/>
      <c r="R2" s="26"/>
      <c r="S2" s="26"/>
      <c r="T2" s="26"/>
    </row>
    <row r="6" spans="2:20" ht="50" customHeight="1" x14ac:dyDescent="0.5">
      <c r="B6" s="20" t="s">
        <v>15</v>
      </c>
      <c r="C6" s="20" t="s">
        <v>171</v>
      </c>
      <c r="D6" s="20" t="s">
        <v>172</v>
      </c>
      <c r="E6" s="20" t="s">
        <v>173</v>
      </c>
      <c r="F6" s="20" t="s">
        <v>174</v>
      </c>
      <c r="G6" s="20" t="s">
        <v>175</v>
      </c>
      <c r="H6" s="20" t="s">
        <v>176</v>
      </c>
      <c r="I6" s="20" t="s">
        <v>177</v>
      </c>
      <c r="J6" s="20" t="s">
        <v>178</v>
      </c>
      <c r="K6" s="20" t="s">
        <v>179</v>
      </c>
      <c r="L6" s="20" t="s">
        <v>180</v>
      </c>
      <c r="M6" s="20" t="s">
        <v>181</v>
      </c>
      <c r="N6" s="20" t="s">
        <v>182</v>
      </c>
      <c r="O6" s="20" t="s">
        <v>183</v>
      </c>
      <c r="P6" s="20" t="s">
        <v>184</v>
      </c>
      <c r="Q6" s="20" t="s">
        <v>185</v>
      </c>
      <c r="R6" s="20" t="s">
        <v>186</v>
      </c>
      <c r="S6" s="20" t="s">
        <v>187</v>
      </c>
    </row>
    <row r="7" spans="2:20" x14ac:dyDescent="0.5">
      <c r="B7" s="18" t="s">
        <v>93</v>
      </c>
      <c r="C7" s="17">
        <v>0.56613669005384804</v>
      </c>
      <c r="D7" s="17">
        <v>0.49688471972255899</v>
      </c>
      <c r="E7" s="17">
        <v>0.45741297331740599</v>
      </c>
      <c r="F7" s="17">
        <v>0.36868291219219901</v>
      </c>
      <c r="G7" s="17">
        <v>0.43776044225074801</v>
      </c>
      <c r="H7" s="17">
        <v>0.254813953567535</v>
      </c>
      <c r="I7" s="17">
        <v>0.33354856869169303</v>
      </c>
      <c r="J7" s="17">
        <v>0.29113451297649001</v>
      </c>
      <c r="K7" s="17">
        <v>0.246467621815562</v>
      </c>
      <c r="L7" s="17">
        <v>0.20449736799790899</v>
      </c>
      <c r="M7" s="17">
        <v>0.301552784912896</v>
      </c>
      <c r="N7" s="17">
        <v>0.220492121886711</v>
      </c>
      <c r="O7" s="17">
        <v>0.27070550424172601</v>
      </c>
      <c r="P7" s="17">
        <v>0.12825024413878799</v>
      </c>
      <c r="Q7" s="17">
        <v>0.139680160595439</v>
      </c>
      <c r="R7" s="17">
        <v>8.2900758858609105E-2</v>
      </c>
      <c r="S7" s="17">
        <v>9.8936172633786901E-2</v>
      </c>
    </row>
    <row r="8" spans="2:20" x14ac:dyDescent="0.5">
      <c r="B8" s="18" t="s">
        <v>94</v>
      </c>
      <c r="C8" s="17">
        <v>0.30143356045879799</v>
      </c>
      <c r="D8" s="17">
        <v>0.33676295793764</v>
      </c>
      <c r="E8" s="17">
        <v>0.36675001160068799</v>
      </c>
      <c r="F8" s="17">
        <v>0.40697135659810701</v>
      </c>
      <c r="G8" s="17">
        <v>0.35724870262206698</v>
      </c>
      <c r="H8" s="17">
        <v>0.31496097507658299</v>
      </c>
      <c r="I8" s="17">
        <v>0.35610705907259599</v>
      </c>
      <c r="J8" s="17">
        <v>0.33820472570668503</v>
      </c>
      <c r="K8" s="17">
        <v>0.26700026293599699</v>
      </c>
      <c r="L8" s="17">
        <v>0.221948666717772</v>
      </c>
      <c r="M8" s="17">
        <v>0.33061161961757901</v>
      </c>
      <c r="N8" s="17">
        <v>0.317372870512385</v>
      </c>
      <c r="O8" s="17">
        <v>0.32903522564827797</v>
      </c>
      <c r="P8" s="17">
        <v>0.233283917211729</v>
      </c>
      <c r="Q8" s="17">
        <v>0.27122582225164699</v>
      </c>
      <c r="R8" s="17">
        <v>0.17318530566130599</v>
      </c>
      <c r="S8" s="17">
        <v>0.203628657522884</v>
      </c>
    </row>
    <row r="9" spans="2:20" ht="28.7" x14ac:dyDescent="0.5">
      <c r="B9" s="18" t="s">
        <v>188</v>
      </c>
      <c r="C9" s="17">
        <v>8.7179397263702094E-2</v>
      </c>
      <c r="D9" s="17">
        <v>0.105810501727437</v>
      </c>
      <c r="E9" s="17">
        <v>0.125636360322012</v>
      </c>
      <c r="F9" s="17">
        <v>0.141442580630182</v>
      </c>
      <c r="G9" s="17">
        <v>0.11728613652449001</v>
      </c>
      <c r="H9" s="17">
        <v>0.21509397721190501</v>
      </c>
      <c r="I9" s="17">
        <v>0.168925050152505</v>
      </c>
      <c r="J9" s="17">
        <v>0.19431534312488</v>
      </c>
      <c r="K9" s="17">
        <v>0.22949551836651999</v>
      </c>
      <c r="L9" s="17">
        <v>0.22466361249021999</v>
      </c>
      <c r="M9" s="17">
        <v>0.16990258621009699</v>
      </c>
      <c r="N9" s="17">
        <v>0.20633375537394499</v>
      </c>
      <c r="O9" s="17">
        <v>0.19281605746786601</v>
      </c>
      <c r="P9" s="17">
        <v>0.24555570538468299</v>
      </c>
      <c r="Q9" s="17">
        <v>0.24365651899956001</v>
      </c>
      <c r="R9" s="17">
        <v>0.283544562386215</v>
      </c>
      <c r="S9" s="17">
        <v>0.22915978228050199</v>
      </c>
    </row>
    <row r="10" spans="2:20" x14ac:dyDescent="0.5">
      <c r="B10" s="18" t="s">
        <v>96</v>
      </c>
      <c r="C10" s="17">
        <v>1.9625674197245702E-2</v>
      </c>
      <c r="D10" s="17">
        <v>1.9457651531177501E-2</v>
      </c>
      <c r="E10" s="17">
        <v>2.2320286034348401E-2</v>
      </c>
      <c r="F10" s="17">
        <v>3.6518829872699603E-2</v>
      </c>
      <c r="G10" s="17">
        <v>3.61141267928132E-2</v>
      </c>
      <c r="H10" s="17">
        <v>4.5855350949068403E-2</v>
      </c>
      <c r="I10" s="17">
        <v>5.4797719299359997E-2</v>
      </c>
      <c r="J10" s="17">
        <v>5.2388855792736798E-2</v>
      </c>
      <c r="K10" s="17">
        <v>5.3633211293676201E-2</v>
      </c>
      <c r="L10" s="17">
        <v>5.23337824035945E-2</v>
      </c>
      <c r="M10" s="17">
        <v>8.4436984716204394E-2</v>
      </c>
      <c r="N10" s="17">
        <v>7.9784025368664704E-2</v>
      </c>
      <c r="O10" s="17">
        <v>0.10559898820126901</v>
      </c>
      <c r="P10" s="17">
        <v>7.4746184547626701E-2</v>
      </c>
      <c r="Q10" s="17">
        <v>7.4677249260438894E-2</v>
      </c>
      <c r="R10" s="17">
        <v>9.4259841031335806E-2</v>
      </c>
      <c r="S10" s="17">
        <v>0.104072133231736</v>
      </c>
    </row>
    <row r="11" spans="2:20" x14ac:dyDescent="0.5">
      <c r="B11" s="18" t="s">
        <v>97</v>
      </c>
      <c r="C11" s="17">
        <v>1.2344520160292499E-2</v>
      </c>
      <c r="D11" s="17">
        <v>1.3574195419517999E-2</v>
      </c>
      <c r="E11" s="17">
        <v>1.2947171043105599E-2</v>
      </c>
      <c r="F11" s="17">
        <v>1.5164647032907E-2</v>
      </c>
      <c r="G11" s="17">
        <v>2.8411867228138099E-2</v>
      </c>
      <c r="H11" s="17">
        <v>3.88488394541582E-2</v>
      </c>
      <c r="I11" s="17">
        <v>3.2605844462067303E-2</v>
      </c>
      <c r="J11" s="17">
        <v>4.3937258738296701E-2</v>
      </c>
      <c r="K11" s="17">
        <v>6.1504952741720999E-2</v>
      </c>
      <c r="L11" s="17">
        <v>6.4341614608546496E-2</v>
      </c>
      <c r="M11" s="17">
        <v>5.9080169741174103E-2</v>
      </c>
      <c r="N11" s="17">
        <v>6.5315344490676497E-2</v>
      </c>
      <c r="O11" s="17">
        <v>4.7144866185640899E-2</v>
      </c>
      <c r="P11" s="17">
        <v>8.2799105607862897E-2</v>
      </c>
      <c r="Q11" s="17">
        <v>0.102576020909426</v>
      </c>
      <c r="R11" s="17">
        <v>9.1751171334822704E-2</v>
      </c>
      <c r="S11" s="17">
        <v>0.111113768025791</v>
      </c>
    </row>
    <row r="12" spans="2:20" x14ac:dyDescent="0.5">
      <c r="B12" s="18" t="s">
        <v>77</v>
      </c>
      <c r="C12" s="17">
        <v>1.3280157866113701E-2</v>
      </c>
      <c r="D12" s="17">
        <v>2.75099736616683E-2</v>
      </c>
      <c r="E12" s="17">
        <v>1.49331976824399E-2</v>
      </c>
      <c r="F12" s="17">
        <v>3.1219673673904502E-2</v>
      </c>
      <c r="G12" s="17">
        <v>2.31787245817432E-2</v>
      </c>
      <c r="H12" s="17">
        <v>0.13042690374075</v>
      </c>
      <c r="I12" s="17">
        <v>5.4015758321778497E-2</v>
      </c>
      <c r="J12" s="17">
        <v>8.0019303660911298E-2</v>
      </c>
      <c r="K12" s="17">
        <v>0.14189843284652401</v>
      </c>
      <c r="L12" s="17">
        <v>0.232214955781959</v>
      </c>
      <c r="M12" s="17">
        <v>5.4415854802050599E-2</v>
      </c>
      <c r="N12" s="17">
        <v>0.11070188236761801</v>
      </c>
      <c r="O12" s="17">
        <v>5.46993582552186E-2</v>
      </c>
      <c r="P12" s="17">
        <v>0.23536484310931199</v>
      </c>
      <c r="Q12" s="17">
        <v>0.168184227983488</v>
      </c>
      <c r="R12" s="17">
        <v>0.27435836072771103</v>
      </c>
      <c r="S12" s="17">
        <v>0.25308948630529898</v>
      </c>
    </row>
    <row r="13" spans="2:20" x14ac:dyDescent="0.5">
      <c r="B13" s="23" t="s">
        <v>98</v>
      </c>
      <c r="C13" s="21">
        <v>0.86757025051264602</v>
      </c>
      <c r="D13" s="21">
        <v>0.83364767766019898</v>
      </c>
      <c r="E13" s="21">
        <v>0.82416298491809403</v>
      </c>
      <c r="F13" s="21">
        <v>0.77565426879030697</v>
      </c>
      <c r="G13" s="21">
        <v>0.79500914487281504</v>
      </c>
      <c r="H13" s="21">
        <v>0.56977492864411805</v>
      </c>
      <c r="I13" s="21">
        <v>0.68965562776428901</v>
      </c>
      <c r="J13" s="21">
        <v>0.62933923868317598</v>
      </c>
      <c r="K13" s="21">
        <v>0.51346788475155902</v>
      </c>
      <c r="L13" s="21">
        <v>0.42644603471568099</v>
      </c>
      <c r="M13" s="21">
        <v>0.63216440453047396</v>
      </c>
      <c r="N13" s="21">
        <v>0.53786499239909602</v>
      </c>
      <c r="O13" s="21">
        <v>0.59974072989000504</v>
      </c>
      <c r="P13" s="21">
        <v>0.36153416135051603</v>
      </c>
      <c r="Q13" s="21">
        <v>0.41090598284708701</v>
      </c>
      <c r="R13" s="21">
        <v>0.256086064519916</v>
      </c>
      <c r="S13" s="21">
        <v>0.30256483015667102</v>
      </c>
    </row>
    <row r="14" spans="2:20" x14ac:dyDescent="0.5">
      <c r="B14" s="23" t="s">
        <v>99</v>
      </c>
      <c r="C14" s="21">
        <v>3.1970194357538201E-2</v>
      </c>
      <c r="D14" s="21">
        <v>3.3031846950695498E-2</v>
      </c>
      <c r="E14" s="21">
        <v>3.5267457077453997E-2</v>
      </c>
      <c r="F14" s="21">
        <v>5.16834769056067E-2</v>
      </c>
      <c r="G14" s="21">
        <v>6.4525994020951299E-2</v>
      </c>
      <c r="H14" s="21">
        <v>8.4704190403226604E-2</v>
      </c>
      <c r="I14" s="21">
        <v>8.7403563761427203E-2</v>
      </c>
      <c r="J14" s="21">
        <v>9.6326114531033499E-2</v>
      </c>
      <c r="K14" s="21">
        <v>0.11513816403539701</v>
      </c>
      <c r="L14" s="21">
        <v>0.116675397012141</v>
      </c>
      <c r="M14" s="21">
        <v>0.143517154457379</v>
      </c>
      <c r="N14" s="21">
        <v>0.14509936985934099</v>
      </c>
      <c r="O14" s="21">
        <v>0.15274385438690999</v>
      </c>
      <c r="P14" s="21">
        <v>0.15754529015548999</v>
      </c>
      <c r="Q14" s="21">
        <v>0.177253270169865</v>
      </c>
      <c r="R14" s="21">
        <v>0.186011012366158</v>
      </c>
      <c r="S14" s="21">
        <v>0.21518590125752801</v>
      </c>
    </row>
    <row r="15" spans="2:20" x14ac:dyDescent="0.5">
      <c r="B15" s="23" t="s">
        <v>100</v>
      </c>
      <c r="C15" s="22">
        <v>0.83560005615510802</v>
      </c>
      <c r="D15" s="22">
        <v>0.80061583070950304</v>
      </c>
      <c r="E15" s="22">
        <v>0.78889552784063999</v>
      </c>
      <c r="F15" s="22">
        <v>0.72397079188470004</v>
      </c>
      <c r="G15" s="22">
        <v>0.73048315085186399</v>
      </c>
      <c r="H15" s="22">
        <v>0.48507073824089098</v>
      </c>
      <c r="I15" s="22">
        <v>0.60225206400286202</v>
      </c>
      <c r="J15" s="22">
        <v>0.53301312415214197</v>
      </c>
      <c r="K15" s="22">
        <v>0.39832972071616102</v>
      </c>
      <c r="L15" s="22">
        <v>0.30977063770354002</v>
      </c>
      <c r="M15" s="22">
        <v>0.48864725007309601</v>
      </c>
      <c r="N15" s="22">
        <v>0.392765622539755</v>
      </c>
      <c r="O15" s="22">
        <v>0.44699687550309403</v>
      </c>
      <c r="P15" s="22">
        <v>0.20398887119502701</v>
      </c>
      <c r="Q15" s="22">
        <v>0.23365271267722201</v>
      </c>
      <c r="R15" s="22">
        <v>7.0075052153757103E-2</v>
      </c>
      <c r="S15" s="22">
        <v>8.7378928899143601E-2</v>
      </c>
    </row>
    <row r="16" spans="2:20" x14ac:dyDescent="0.5">
      <c r="B16" s="16"/>
      <c r="C16" s="16"/>
      <c r="D16" s="16"/>
      <c r="E16" s="16"/>
      <c r="F16" s="16"/>
      <c r="G16" s="16"/>
      <c r="H16" s="16"/>
      <c r="I16" s="16"/>
      <c r="J16" s="16"/>
      <c r="K16" s="16"/>
      <c r="L16" s="16"/>
      <c r="M16" s="16"/>
      <c r="N16" s="16"/>
      <c r="O16" s="16"/>
      <c r="P16" s="16"/>
      <c r="Q16" s="16"/>
      <c r="R16" s="16"/>
      <c r="S16" s="16"/>
    </row>
    <row r="17" spans="2:2" x14ac:dyDescent="0.5">
      <c r="B17" t="s">
        <v>59</v>
      </c>
    </row>
    <row r="18" spans="2:2" x14ac:dyDescent="0.5">
      <c r="B18" t="s">
        <v>60</v>
      </c>
    </row>
    <row r="22" spans="2:2" x14ac:dyDescent="0.5">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0.43776044225074801</v>
      </c>
      <c r="D9" s="17">
        <v>0.457195597642017</v>
      </c>
      <c r="E9" s="17">
        <v>0.42120488969589098</v>
      </c>
      <c r="F9" s="17"/>
      <c r="G9" s="17">
        <v>0.47757160615817001</v>
      </c>
      <c r="H9" s="17">
        <v>0.45470170138991001</v>
      </c>
      <c r="I9" s="17">
        <v>0.46237245206666799</v>
      </c>
      <c r="J9" s="17">
        <v>0.47164482918216799</v>
      </c>
      <c r="K9" s="17">
        <v>0.438394258248052</v>
      </c>
      <c r="L9" s="17">
        <v>0.36722453596225102</v>
      </c>
      <c r="M9" s="17"/>
      <c r="N9" s="17">
        <v>0.33567903348395101</v>
      </c>
      <c r="O9" s="17">
        <v>0.38786357035077601</v>
      </c>
      <c r="P9" s="17">
        <v>0.27231591164600399</v>
      </c>
      <c r="Q9" s="17">
        <v>0.37829020459893298</v>
      </c>
      <c r="R9" s="17">
        <v>0.29750397752126001</v>
      </c>
      <c r="S9" s="17">
        <v>0.59990926022719604</v>
      </c>
      <c r="T9" s="17">
        <v>0.37469066361315301</v>
      </c>
      <c r="U9" s="17">
        <v>0.50356109664438997</v>
      </c>
      <c r="V9" s="17">
        <v>0.46190917753511601</v>
      </c>
      <c r="W9" s="17">
        <v>0.52411789774981199</v>
      </c>
      <c r="X9" s="17">
        <v>0.45248797903634702</v>
      </c>
      <c r="Y9" s="17">
        <v>0.51689888652835203</v>
      </c>
      <c r="Z9" s="17">
        <v>0.45207563143824497</v>
      </c>
      <c r="AA9" s="17">
        <v>0.58754926135124597</v>
      </c>
      <c r="AB9" s="17">
        <v>0.36859550596572699</v>
      </c>
      <c r="AC9" s="17">
        <v>0.41949861371473401</v>
      </c>
      <c r="AD9" s="17">
        <v>0.33084240851714802</v>
      </c>
      <c r="AE9" s="17"/>
      <c r="AF9" s="17">
        <v>0.55451290938253195</v>
      </c>
      <c r="AG9" s="17">
        <v>0.360823066875603</v>
      </c>
    </row>
    <row r="10" spans="2:33" x14ac:dyDescent="0.5">
      <c r="B10" s="18" t="s">
        <v>94</v>
      </c>
      <c r="C10" s="17">
        <v>0.35724870262206698</v>
      </c>
      <c r="D10" s="17">
        <v>0.356075993953754</v>
      </c>
      <c r="E10" s="17">
        <v>0.35815487541129198</v>
      </c>
      <c r="F10" s="17"/>
      <c r="G10" s="17">
        <v>0.36750104143691398</v>
      </c>
      <c r="H10" s="17">
        <v>0.369324651682711</v>
      </c>
      <c r="I10" s="17">
        <v>0.39019674865869503</v>
      </c>
      <c r="J10" s="17">
        <v>0.32114614234039801</v>
      </c>
      <c r="K10" s="17">
        <v>0.354974270530311</v>
      </c>
      <c r="L10" s="17">
        <v>0.35272075301087902</v>
      </c>
      <c r="M10" s="17"/>
      <c r="N10" s="17">
        <v>0.42198174981730802</v>
      </c>
      <c r="O10" s="17">
        <v>0.42768523915079099</v>
      </c>
      <c r="P10" s="17">
        <v>0.36103446890230001</v>
      </c>
      <c r="Q10" s="17">
        <v>0.35342968432655197</v>
      </c>
      <c r="R10" s="17">
        <v>0.30939853751628599</v>
      </c>
      <c r="S10" s="17">
        <v>0.40009073977280402</v>
      </c>
      <c r="T10" s="17">
        <v>0.42555680259532003</v>
      </c>
      <c r="U10" s="17">
        <v>0.36600176561195402</v>
      </c>
      <c r="V10" s="17">
        <v>0.24849495011196601</v>
      </c>
      <c r="W10" s="17">
        <v>0.31852032493356902</v>
      </c>
      <c r="X10" s="17">
        <v>0.38248320601263502</v>
      </c>
      <c r="Y10" s="17">
        <v>0.30108268479024303</v>
      </c>
      <c r="Z10" s="17">
        <v>0.31820924848816101</v>
      </c>
      <c r="AA10" s="17">
        <v>0.25126789440213798</v>
      </c>
      <c r="AB10" s="17">
        <v>0.40810264044690098</v>
      </c>
      <c r="AC10" s="17">
        <v>0.33953800414455698</v>
      </c>
      <c r="AD10" s="17">
        <v>0.49208452129241698</v>
      </c>
      <c r="AE10" s="17"/>
      <c r="AF10" s="17">
        <v>0.31404080834071901</v>
      </c>
      <c r="AG10" s="17">
        <v>0.38572177957847398</v>
      </c>
    </row>
    <row r="11" spans="2:33" ht="28.7" x14ac:dyDescent="0.5">
      <c r="B11" s="18" t="s">
        <v>188</v>
      </c>
      <c r="C11" s="17">
        <v>0.11728613652449001</v>
      </c>
      <c r="D11" s="17">
        <v>0.10708459307547399</v>
      </c>
      <c r="E11" s="17">
        <v>0.12502613473985399</v>
      </c>
      <c r="F11" s="17"/>
      <c r="G11" s="17">
        <v>0.113578152950813</v>
      </c>
      <c r="H11" s="17">
        <v>0.131452724082709</v>
      </c>
      <c r="I11" s="17">
        <v>9.5025356113750806E-2</v>
      </c>
      <c r="J11" s="17">
        <v>0.12741167506340301</v>
      </c>
      <c r="K11" s="17">
        <v>0.10110732148797</v>
      </c>
      <c r="L11" s="17">
        <v>0.130357718293453</v>
      </c>
      <c r="M11" s="17"/>
      <c r="N11" s="17">
        <v>9.9080804117852195E-2</v>
      </c>
      <c r="O11" s="17">
        <v>7.8722182636266499E-2</v>
      </c>
      <c r="P11" s="17">
        <v>0</v>
      </c>
      <c r="Q11" s="17">
        <v>0.15310385827425499</v>
      </c>
      <c r="R11" s="17">
        <v>8.4947407038996697E-2</v>
      </c>
      <c r="S11" s="17">
        <v>0</v>
      </c>
      <c r="T11" s="17">
        <v>0.17752229511154599</v>
      </c>
      <c r="U11" s="17">
        <v>7.2070980491914696E-2</v>
      </c>
      <c r="V11" s="17">
        <v>0.20649231506809301</v>
      </c>
      <c r="W11" s="17">
        <v>8.2054149438364102E-2</v>
      </c>
      <c r="X11" s="17">
        <v>6.7044972062799801E-2</v>
      </c>
      <c r="Y11" s="17">
        <v>0.12498408897664399</v>
      </c>
      <c r="Z11" s="17">
        <v>0.12588009198940001</v>
      </c>
      <c r="AA11" s="17">
        <v>5.2794590831141103E-2</v>
      </c>
      <c r="AB11" s="17">
        <v>0.130204304068363</v>
      </c>
      <c r="AC11" s="17">
        <v>0.24096338214071</v>
      </c>
      <c r="AD11" s="17">
        <v>7.8853873636622607E-2</v>
      </c>
      <c r="AE11" s="17"/>
      <c r="AF11" s="17">
        <v>9.4729570296382404E-2</v>
      </c>
      <c r="AG11" s="17">
        <v>0.13215043057925699</v>
      </c>
    </row>
    <row r="12" spans="2:33" x14ac:dyDescent="0.5">
      <c r="B12" s="18" t="s">
        <v>96</v>
      </c>
      <c r="C12" s="17">
        <v>3.61141267928132E-2</v>
      </c>
      <c r="D12" s="17">
        <v>2.9025979604357498E-2</v>
      </c>
      <c r="E12" s="17">
        <v>4.29102276456612E-2</v>
      </c>
      <c r="F12" s="17"/>
      <c r="G12" s="17">
        <v>2.68098887453543E-2</v>
      </c>
      <c r="H12" s="17">
        <v>2.49415944859104E-2</v>
      </c>
      <c r="I12" s="17">
        <v>1.55063568321686E-2</v>
      </c>
      <c r="J12" s="17">
        <v>4.2407533833609498E-2</v>
      </c>
      <c r="K12" s="17">
        <v>3.7591984677311598E-2</v>
      </c>
      <c r="L12" s="17">
        <v>5.52082810473149E-2</v>
      </c>
      <c r="M12" s="17"/>
      <c r="N12" s="17">
        <v>0.104126897552343</v>
      </c>
      <c r="O12" s="17">
        <v>0</v>
      </c>
      <c r="P12" s="17">
        <v>0.100977641859018</v>
      </c>
      <c r="Q12" s="17">
        <v>3.80310478423855E-2</v>
      </c>
      <c r="R12" s="17">
        <v>0</v>
      </c>
      <c r="S12" s="17">
        <v>0</v>
      </c>
      <c r="T12" s="17">
        <v>0</v>
      </c>
      <c r="U12" s="17">
        <v>2.5050958855688799E-2</v>
      </c>
      <c r="V12" s="17">
        <v>2.0548110598061199E-2</v>
      </c>
      <c r="W12" s="17">
        <v>2.1729508457075199E-2</v>
      </c>
      <c r="X12" s="17">
        <v>6.5348235423291698E-2</v>
      </c>
      <c r="Y12" s="17">
        <v>3.74640902229086E-2</v>
      </c>
      <c r="Z12" s="17">
        <v>4.88266414970615E-2</v>
      </c>
      <c r="AA12" s="17">
        <v>0</v>
      </c>
      <c r="AB12" s="17">
        <v>4.4645300528867102E-2</v>
      </c>
      <c r="AC12" s="17">
        <v>0</v>
      </c>
      <c r="AD12" s="17">
        <v>1.7053265638120998E-2</v>
      </c>
      <c r="AE12" s="17"/>
      <c r="AF12" s="17">
        <v>2.1226322815385199E-2</v>
      </c>
      <c r="AG12" s="17">
        <v>4.59248707647592E-2</v>
      </c>
    </row>
    <row r="13" spans="2:33" x14ac:dyDescent="0.5">
      <c r="B13" s="18" t="s">
        <v>97</v>
      </c>
      <c r="C13" s="17">
        <v>2.8411867228138099E-2</v>
      </c>
      <c r="D13" s="17">
        <v>3.4437072315565101E-2</v>
      </c>
      <c r="E13" s="17">
        <v>2.2863833513738701E-2</v>
      </c>
      <c r="F13" s="17"/>
      <c r="G13" s="17">
        <v>6.0292126646040401E-3</v>
      </c>
      <c r="H13" s="17">
        <v>0</v>
      </c>
      <c r="I13" s="17">
        <v>1.12245863232984E-2</v>
      </c>
      <c r="J13" s="17">
        <v>1.3762459253832E-2</v>
      </c>
      <c r="K13" s="17">
        <v>4.3393961760549299E-2</v>
      </c>
      <c r="L13" s="17">
        <v>6.7116331754196706E-2</v>
      </c>
      <c r="M13" s="17"/>
      <c r="N13" s="17">
        <v>3.9131515028545102E-2</v>
      </c>
      <c r="O13" s="17">
        <v>3.98841501928031E-2</v>
      </c>
      <c r="P13" s="17">
        <v>0.26567197759267802</v>
      </c>
      <c r="Q13" s="17">
        <v>3.8172657397596801E-2</v>
      </c>
      <c r="R13" s="17">
        <v>0.308150077923457</v>
      </c>
      <c r="S13" s="17">
        <v>0</v>
      </c>
      <c r="T13" s="17">
        <v>2.2230238679981099E-2</v>
      </c>
      <c r="U13" s="17">
        <v>1.8995204777368099E-2</v>
      </c>
      <c r="V13" s="17">
        <v>0</v>
      </c>
      <c r="W13" s="17">
        <v>0</v>
      </c>
      <c r="X13" s="17">
        <v>0</v>
      </c>
      <c r="Y13" s="17">
        <v>1.3387560758988001E-2</v>
      </c>
      <c r="Z13" s="17">
        <v>2.73128321532814E-2</v>
      </c>
      <c r="AA13" s="17">
        <v>0.10838825341547501</v>
      </c>
      <c r="AB13" s="17">
        <v>2.6978940768795302E-2</v>
      </c>
      <c r="AC13" s="17">
        <v>0</v>
      </c>
      <c r="AD13" s="17">
        <v>0</v>
      </c>
      <c r="AE13" s="17"/>
      <c r="AF13" s="17">
        <v>7.0319440620562603E-3</v>
      </c>
      <c r="AG13" s="17">
        <v>4.2500778704963001E-2</v>
      </c>
    </row>
    <row r="14" spans="2:33" x14ac:dyDescent="0.5">
      <c r="B14" s="18" t="s">
        <v>77</v>
      </c>
      <c r="C14" s="17">
        <v>2.31787245817432E-2</v>
      </c>
      <c r="D14" s="17">
        <v>1.6180763408832E-2</v>
      </c>
      <c r="E14" s="17">
        <v>2.98400389935626E-2</v>
      </c>
      <c r="F14" s="17"/>
      <c r="G14" s="17">
        <v>8.5100980441458595E-3</v>
      </c>
      <c r="H14" s="17">
        <v>1.95793283587605E-2</v>
      </c>
      <c r="I14" s="17">
        <v>2.5674500005418901E-2</v>
      </c>
      <c r="J14" s="17">
        <v>2.36273603265892E-2</v>
      </c>
      <c r="K14" s="17">
        <v>2.4538203295805298E-2</v>
      </c>
      <c r="L14" s="17">
        <v>2.73723799319051E-2</v>
      </c>
      <c r="M14" s="17"/>
      <c r="N14" s="17">
        <v>0</v>
      </c>
      <c r="O14" s="17">
        <v>6.5844857669363793E-2</v>
      </c>
      <c r="P14" s="17">
        <v>0</v>
      </c>
      <c r="Q14" s="17">
        <v>3.89725475602773E-2</v>
      </c>
      <c r="R14" s="17">
        <v>0</v>
      </c>
      <c r="S14" s="17">
        <v>0</v>
      </c>
      <c r="T14" s="17">
        <v>0</v>
      </c>
      <c r="U14" s="17">
        <v>1.43199936186843E-2</v>
      </c>
      <c r="V14" s="17">
        <v>6.2555446686764105E-2</v>
      </c>
      <c r="W14" s="17">
        <v>5.35781194211798E-2</v>
      </c>
      <c r="X14" s="17">
        <v>3.2635607464926199E-2</v>
      </c>
      <c r="Y14" s="17">
        <v>6.1826887228643998E-3</v>
      </c>
      <c r="Z14" s="17">
        <v>2.7695554433851601E-2</v>
      </c>
      <c r="AA14" s="17">
        <v>0</v>
      </c>
      <c r="AB14" s="17">
        <v>2.1473308221346601E-2</v>
      </c>
      <c r="AC14" s="17">
        <v>0</v>
      </c>
      <c r="AD14" s="17">
        <v>8.1165930915691006E-2</v>
      </c>
      <c r="AE14" s="17"/>
      <c r="AF14" s="17">
        <v>8.4584451029260602E-3</v>
      </c>
      <c r="AG14" s="17">
        <v>3.2879073496944002E-2</v>
      </c>
    </row>
    <row r="15" spans="2:33" x14ac:dyDescent="0.5">
      <c r="B15" s="18" t="s">
        <v>98</v>
      </c>
      <c r="C15" s="21">
        <v>0.79500914487281504</v>
      </c>
      <c r="D15" s="21">
        <v>0.813271591595771</v>
      </c>
      <c r="E15" s="21">
        <v>0.77935976510718297</v>
      </c>
      <c r="F15" s="21"/>
      <c r="G15" s="21">
        <v>0.84507264759508305</v>
      </c>
      <c r="H15" s="21">
        <v>0.82402635307261995</v>
      </c>
      <c r="I15" s="21">
        <v>0.85256920072536302</v>
      </c>
      <c r="J15" s="21">
        <v>0.79279097152256595</v>
      </c>
      <c r="K15" s="21">
        <v>0.79336852877836295</v>
      </c>
      <c r="L15" s="21">
        <v>0.71994528897313004</v>
      </c>
      <c r="M15" s="21"/>
      <c r="N15" s="21">
        <v>0.75766078330125997</v>
      </c>
      <c r="O15" s="21">
        <v>0.81554880950156705</v>
      </c>
      <c r="P15" s="21">
        <v>0.63335038054830395</v>
      </c>
      <c r="Q15" s="21">
        <v>0.73171988892548501</v>
      </c>
      <c r="R15" s="21">
        <v>0.606902515037547</v>
      </c>
      <c r="S15" s="21">
        <v>1</v>
      </c>
      <c r="T15" s="21">
        <v>0.80024746620847298</v>
      </c>
      <c r="U15" s="21">
        <v>0.86956286225634405</v>
      </c>
      <c r="V15" s="21">
        <v>0.71040412764708205</v>
      </c>
      <c r="W15" s="21">
        <v>0.84263822268338096</v>
      </c>
      <c r="X15" s="21">
        <v>0.83497118504898205</v>
      </c>
      <c r="Y15" s="21">
        <v>0.81798157131859495</v>
      </c>
      <c r="Z15" s="21">
        <v>0.77028487992640604</v>
      </c>
      <c r="AA15" s="21">
        <v>0.838817155753384</v>
      </c>
      <c r="AB15" s="21">
        <v>0.77669814641262802</v>
      </c>
      <c r="AC15" s="21">
        <v>0.75903661785929</v>
      </c>
      <c r="AD15" s="21">
        <v>0.82292692980956506</v>
      </c>
      <c r="AE15" s="21"/>
      <c r="AF15" s="21">
        <v>0.86855371772324996</v>
      </c>
      <c r="AG15" s="21">
        <v>0.74654484645407704</v>
      </c>
    </row>
    <row r="16" spans="2:33" x14ac:dyDescent="0.5">
      <c r="B16" s="18" t="s">
        <v>99</v>
      </c>
      <c r="C16" s="21">
        <v>6.4525994020951299E-2</v>
      </c>
      <c r="D16" s="21">
        <v>6.3463051919922506E-2</v>
      </c>
      <c r="E16" s="21">
        <v>6.5774061159399905E-2</v>
      </c>
      <c r="F16" s="21"/>
      <c r="G16" s="21">
        <v>3.2839101409958299E-2</v>
      </c>
      <c r="H16" s="21">
        <v>2.49415944859104E-2</v>
      </c>
      <c r="I16" s="21">
        <v>2.6730943155467E-2</v>
      </c>
      <c r="J16" s="21">
        <v>5.61699930874415E-2</v>
      </c>
      <c r="K16" s="21">
        <v>8.0985946437860903E-2</v>
      </c>
      <c r="L16" s="21">
        <v>0.12232461280151199</v>
      </c>
      <c r="M16" s="21"/>
      <c r="N16" s="21">
        <v>0.14325841258088801</v>
      </c>
      <c r="O16" s="21">
        <v>3.98841501928031E-2</v>
      </c>
      <c r="P16" s="21">
        <v>0.366649619451696</v>
      </c>
      <c r="Q16" s="21">
        <v>7.6203705239982295E-2</v>
      </c>
      <c r="R16" s="21">
        <v>0.308150077923457</v>
      </c>
      <c r="S16" s="21">
        <v>0</v>
      </c>
      <c r="T16" s="21">
        <v>2.2230238679981099E-2</v>
      </c>
      <c r="U16" s="21">
        <v>4.4046163633056898E-2</v>
      </c>
      <c r="V16" s="21">
        <v>2.0548110598061199E-2</v>
      </c>
      <c r="W16" s="21">
        <v>2.1729508457075199E-2</v>
      </c>
      <c r="X16" s="21">
        <v>6.5348235423291698E-2</v>
      </c>
      <c r="Y16" s="21">
        <v>5.0851650981896597E-2</v>
      </c>
      <c r="Z16" s="21">
        <v>7.6139473650342904E-2</v>
      </c>
      <c r="AA16" s="21">
        <v>0.10838825341547501</v>
      </c>
      <c r="AB16" s="21">
        <v>7.1624241297662303E-2</v>
      </c>
      <c r="AC16" s="21">
        <v>0</v>
      </c>
      <c r="AD16" s="21">
        <v>1.7053265638120998E-2</v>
      </c>
      <c r="AE16" s="21"/>
      <c r="AF16" s="21">
        <v>2.8258266877441401E-2</v>
      </c>
      <c r="AG16" s="21">
        <v>8.8425649469722201E-2</v>
      </c>
    </row>
    <row r="17" spans="2:33" x14ac:dyDescent="0.5">
      <c r="B17" s="18" t="s">
        <v>100</v>
      </c>
      <c r="C17" s="22">
        <v>0.73048315085186399</v>
      </c>
      <c r="D17" s="22">
        <v>0.74980853967584904</v>
      </c>
      <c r="E17" s="22">
        <v>0.71358570394778298</v>
      </c>
      <c r="F17" s="22"/>
      <c r="G17" s="22">
        <v>0.812233546185125</v>
      </c>
      <c r="H17" s="22">
        <v>0.79908475858671002</v>
      </c>
      <c r="I17" s="22">
        <v>0.82583825756989604</v>
      </c>
      <c r="J17" s="22">
        <v>0.73662097843512497</v>
      </c>
      <c r="K17" s="22">
        <v>0.712382582340502</v>
      </c>
      <c r="L17" s="22">
        <v>0.59762067617161796</v>
      </c>
      <c r="M17" s="22"/>
      <c r="N17" s="22">
        <v>0.61440237072037196</v>
      </c>
      <c r="O17" s="22">
        <v>0.77566465930876405</v>
      </c>
      <c r="P17" s="22">
        <v>0.26670076109660701</v>
      </c>
      <c r="Q17" s="22">
        <v>0.65551618368550302</v>
      </c>
      <c r="R17" s="22">
        <v>0.29875243711409</v>
      </c>
      <c r="S17" s="22">
        <v>1</v>
      </c>
      <c r="T17" s="22">
        <v>0.77801722752849201</v>
      </c>
      <c r="U17" s="22">
        <v>0.82551669862328703</v>
      </c>
      <c r="V17" s="22">
        <v>0.689856017049021</v>
      </c>
      <c r="W17" s="22">
        <v>0.82090871422630596</v>
      </c>
      <c r="X17" s="22">
        <v>0.769622949625691</v>
      </c>
      <c r="Y17" s="22">
        <v>0.76712992033669902</v>
      </c>
      <c r="Z17" s="22">
        <v>0.69414540627606303</v>
      </c>
      <c r="AA17" s="22">
        <v>0.73042890233790903</v>
      </c>
      <c r="AB17" s="22">
        <v>0.70507390511496504</v>
      </c>
      <c r="AC17" s="22">
        <v>0.75903661785929</v>
      </c>
      <c r="AD17" s="22">
        <v>0.80587366417144402</v>
      </c>
      <c r="AE17" s="22"/>
      <c r="AF17" s="22">
        <v>0.84029545084580903</v>
      </c>
      <c r="AG17" s="22">
        <v>0.65811919698435495</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0.29113451297649001</v>
      </c>
      <c r="D9" s="17">
        <v>0.30921661609231998</v>
      </c>
      <c r="E9" s="17">
        <v>0.27528171791310302</v>
      </c>
      <c r="F9" s="17"/>
      <c r="G9" s="17">
        <v>0.30802773988762999</v>
      </c>
      <c r="H9" s="17">
        <v>0.366389751236182</v>
      </c>
      <c r="I9" s="17">
        <v>0.32444168743344198</v>
      </c>
      <c r="J9" s="17">
        <v>0.330713173182065</v>
      </c>
      <c r="K9" s="17">
        <v>0.22565492939701401</v>
      </c>
      <c r="L9" s="17">
        <v>0.23032008824591699</v>
      </c>
      <c r="M9" s="17"/>
      <c r="N9" s="17">
        <v>0.33734692182160497</v>
      </c>
      <c r="O9" s="17">
        <v>0.213546579359886</v>
      </c>
      <c r="P9" s="17">
        <v>0.18505626863917801</v>
      </c>
      <c r="Q9" s="17">
        <v>0.24842554461779201</v>
      </c>
      <c r="R9" s="17">
        <v>0.21787280291882699</v>
      </c>
      <c r="S9" s="17">
        <v>0.83234413381820505</v>
      </c>
      <c r="T9" s="17">
        <v>0.231126203054904</v>
      </c>
      <c r="U9" s="17">
        <v>0.35721305311469598</v>
      </c>
      <c r="V9" s="17">
        <v>0.28983687300417399</v>
      </c>
      <c r="W9" s="17">
        <v>0.18658887608906699</v>
      </c>
      <c r="X9" s="17">
        <v>0.30717031880475798</v>
      </c>
      <c r="Y9" s="17">
        <v>0.30573041765986098</v>
      </c>
      <c r="Z9" s="17">
        <v>0.292151402725637</v>
      </c>
      <c r="AA9" s="17">
        <v>0.37808963258147299</v>
      </c>
      <c r="AB9" s="17">
        <v>0.23344591964333899</v>
      </c>
      <c r="AC9" s="17">
        <v>0.35614845909275999</v>
      </c>
      <c r="AD9" s="17">
        <v>0.28722159062436298</v>
      </c>
      <c r="AE9" s="17"/>
      <c r="AF9" s="17">
        <v>0.38366521719044999</v>
      </c>
      <c r="AG9" s="17">
        <v>0.230158760611443</v>
      </c>
    </row>
    <row r="10" spans="2:33" x14ac:dyDescent="0.5">
      <c r="B10" s="18" t="s">
        <v>94</v>
      </c>
      <c r="C10" s="17">
        <v>0.33820472570668503</v>
      </c>
      <c r="D10" s="17">
        <v>0.36902923460315201</v>
      </c>
      <c r="E10" s="17">
        <v>0.3089896410295</v>
      </c>
      <c r="F10" s="17"/>
      <c r="G10" s="17">
        <v>0.47148715052041501</v>
      </c>
      <c r="H10" s="17">
        <v>0.39915216304027601</v>
      </c>
      <c r="I10" s="17">
        <v>0.35937861572849</v>
      </c>
      <c r="J10" s="17">
        <v>0.32353624285432298</v>
      </c>
      <c r="K10" s="17">
        <v>0.36235861987931201</v>
      </c>
      <c r="L10" s="17">
        <v>0.23483078887389999</v>
      </c>
      <c r="M10" s="17"/>
      <c r="N10" s="17">
        <v>0.26708301931837802</v>
      </c>
      <c r="O10" s="17">
        <v>0.25277063409126599</v>
      </c>
      <c r="P10" s="17">
        <v>0.44829411190912599</v>
      </c>
      <c r="Q10" s="17">
        <v>0.34149921419060197</v>
      </c>
      <c r="R10" s="17">
        <v>0.33389230033404299</v>
      </c>
      <c r="S10" s="17">
        <v>0.16765586618179501</v>
      </c>
      <c r="T10" s="17">
        <v>0.37490918626192699</v>
      </c>
      <c r="U10" s="17">
        <v>0.407137530261721</v>
      </c>
      <c r="V10" s="17">
        <v>0.30893280663158901</v>
      </c>
      <c r="W10" s="17">
        <v>0.51449335599023205</v>
      </c>
      <c r="X10" s="17">
        <v>0.449919879250195</v>
      </c>
      <c r="Y10" s="17">
        <v>0.33160939273618401</v>
      </c>
      <c r="Z10" s="17">
        <v>0.27648845717595</v>
      </c>
      <c r="AA10" s="17">
        <v>0.22371576943116001</v>
      </c>
      <c r="AB10" s="17">
        <v>0.35247127525064498</v>
      </c>
      <c r="AC10" s="17">
        <v>0.19488774947606799</v>
      </c>
      <c r="AD10" s="17">
        <v>0.32159097690631</v>
      </c>
      <c r="AE10" s="17"/>
      <c r="AF10" s="17">
        <v>0.38167916214126901</v>
      </c>
      <c r="AG10" s="17">
        <v>0.309556003179777</v>
      </c>
    </row>
    <row r="11" spans="2:33" ht="28.7" x14ac:dyDescent="0.5">
      <c r="B11" s="18" t="s">
        <v>188</v>
      </c>
      <c r="C11" s="17">
        <v>0.19431534312488</v>
      </c>
      <c r="D11" s="17">
        <v>0.18224708175883</v>
      </c>
      <c r="E11" s="17">
        <v>0.20410662919116401</v>
      </c>
      <c r="F11" s="17"/>
      <c r="G11" s="17">
        <v>0.162886135674703</v>
      </c>
      <c r="H11" s="17">
        <v>0.18339712630456101</v>
      </c>
      <c r="I11" s="17">
        <v>0.18341533536377799</v>
      </c>
      <c r="J11" s="17">
        <v>0.22055437128181099</v>
      </c>
      <c r="K11" s="17">
        <v>0.18129937069920099</v>
      </c>
      <c r="L11" s="17">
        <v>0.20773417868444399</v>
      </c>
      <c r="M11" s="17"/>
      <c r="N11" s="17">
        <v>0.19133207436904501</v>
      </c>
      <c r="O11" s="17">
        <v>0.26785052987135499</v>
      </c>
      <c r="P11" s="17">
        <v>0.100977641859018</v>
      </c>
      <c r="Q11" s="17">
        <v>0.220270693246159</v>
      </c>
      <c r="R11" s="17">
        <v>0.14008481882367299</v>
      </c>
      <c r="S11" s="17">
        <v>0</v>
      </c>
      <c r="T11" s="17">
        <v>0.184042920690869</v>
      </c>
      <c r="U11" s="17">
        <v>0.113132466352659</v>
      </c>
      <c r="V11" s="17">
        <v>0.230673724669131</v>
      </c>
      <c r="W11" s="17">
        <v>0.13310962694341899</v>
      </c>
      <c r="X11" s="17">
        <v>0.14492595905682901</v>
      </c>
      <c r="Y11" s="17">
        <v>0.19759807833868701</v>
      </c>
      <c r="Z11" s="17">
        <v>0.20493296710388001</v>
      </c>
      <c r="AA11" s="17">
        <v>0.28340854851142</v>
      </c>
      <c r="AB11" s="17">
        <v>0.2395948575861</v>
      </c>
      <c r="AC11" s="17">
        <v>0.17612760587130499</v>
      </c>
      <c r="AD11" s="17">
        <v>0.25753241700015</v>
      </c>
      <c r="AE11" s="17"/>
      <c r="AF11" s="17">
        <v>0.14830546746335599</v>
      </c>
      <c r="AG11" s="17">
        <v>0.22463486580133701</v>
      </c>
    </row>
    <row r="12" spans="2:33" x14ac:dyDescent="0.5">
      <c r="B12" s="18" t="s">
        <v>96</v>
      </c>
      <c r="C12" s="17">
        <v>5.2388855792736798E-2</v>
      </c>
      <c r="D12" s="17">
        <v>3.5821543096308701E-2</v>
      </c>
      <c r="E12" s="17">
        <v>6.8149548541678998E-2</v>
      </c>
      <c r="F12" s="17"/>
      <c r="G12" s="17">
        <v>7.0624790495916199E-3</v>
      </c>
      <c r="H12" s="17">
        <v>2.45382756423498E-2</v>
      </c>
      <c r="I12" s="17">
        <v>6.2772057425092107E-2</v>
      </c>
      <c r="J12" s="17">
        <v>4.3637977694362E-2</v>
      </c>
      <c r="K12" s="17">
        <v>6.4385793096426405E-2</v>
      </c>
      <c r="L12" s="17">
        <v>7.5592954318559002E-2</v>
      </c>
      <c r="M12" s="17"/>
      <c r="N12" s="17">
        <v>9.0488844758796094E-2</v>
      </c>
      <c r="O12" s="17">
        <v>3.6584160824843101E-2</v>
      </c>
      <c r="P12" s="17">
        <v>0</v>
      </c>
      <c r="Q12" s="17">
        <v>5.4670187840610798E-2</v>
      </c>
      <c r="R12" s="17">
        <v>0</v>
      </c>
      <c r="S12" s="17">
        <v>0</v>
      </c>
      <c r="T12" s="17">
        <v>0</v>
      </c>
      <c r="U12" s="17">
        <v>5.1925087168890799E-2</v>
      </c>
      <c r="V12" s="17">
        <v>2.0548110598061199E-2</v>
      </c>
      <c r="W12" s="17">
        <v>5.8651902134922697E-2</v>
      </c>
      <c r="X12" s="17">
        <v>0</v>
      </c>
      <c r="Y12" s="17">
        <v>4.2643106192623903E-2</v>
      </c>
      <c r="Z12" s="17">
        <v>5.0787877138263597E-2</v>
      </c>
      <c r="AA12" s="17">
        <v>4.6960562555272603E-2</v>
      </c>
      <c r="AB12" s="17">
        <v>6.7681499634469594E-2</v>
      </c>
      <c r="AC12" s="17">
        <v>0.17990802043779999</v>
      </c>
      <c r="AD12" s="17">
        <v>3.05806650111776E-2</v>
      </c>
      <c r="AE12" s="17"/>
      <c r="AF12" s="17">
        <v>4.2898197345607202E-2</v>
      </c>
      <c r="AG12" s="17">
        <v>5.8642996449823903E-2</v>
      </c>
    </row>
    <row r="13" spans="2:33" x14ac:dyDescent="0.5">
      <c r="B13" s="18" t="s">
        <v>97</v>
      </c>
      <c r="C13" s="17">
        <v>4.3937258738296701E-2</v>
      </c>
      <c r="D13" s="17">
        <v>3.0128051205163701E-2</v>
      </c>
      <c r="E13" s="17">
        <v>5.70751771630418E-2</v>
      </c>
      <c r="F13" s="17"/>
      <c r="G13" s="17">
        <v>2.2745462488572399E-2</v>
      </c>
      <c r="H13" s="17">
        <v>9.0977056651432801E-3</v>
      </c>
      <c r="I13" s="17">
        <v>6.62359118942974E-3</v>
      </c>
      <c r="J13" s="17">
        <v>9.3970640113838402E-3</v>
      </c>
      <c r="K13" s="17">
        <v>5.6462692255200599E-2</v>
      </c>
      <c r="L13" s="17">
        <v>0.118822426683868</v>
      </c>
      <c r="M13" s="17"/>
      <c r="N13" s="17">
        <v>7.46176247036313E-2</v>
      </c>
      <c r="O13" s="17">
        <v>0</v>
      </c>
      <c r="P13" s="17">
        <v>0.26567197759267802</v>
      </c>
      <c r="Q13" s="17">
        <v>1.9958107304576998E-2</v>
      </c>
      <c r="R13" s="17">
        <v>0.308150077923457</v>
      </c>
      <c r="S13" s="17">
        <v>0</v>
      </c>
      <c r="T13" s="17">
        <v>0</v>
      </c>
      <c r="U13" s="17">
        <v>2.75386119820685E-2</v>
      </c>
      <c r="V13" s="17">
        <v>3.0993858251709701E-2</v>
      </c>
      <c r="W13" s="17">
        <v>0</v>
      </c>
      <c r="X13" s="17">
        <v>6.5348235423291698E-2</v>
      </c>
      <c r="Y13" s="17">
        <v>4.0302690801713198E-2</v>
      </c>
      <c r="Z13" s="17">
        <v>9.0670838261546496E-2</v>
      </c>
      <c r="AA13" s="17">
        <v>0</v>
      </c>
      <c r="AB13" s="17">
        <v>4.50355847950413E-2</v>
      </c>
      <c r="AC13" s="17">
        <v>0</v>
      </c>
      <c r="AD13" s="17">
        <v>0</v>
      </c>
      <c r="AE13" s="17"/>
      <c r="AF13" s="17">
        <v>8.5960234997388002E-3</v>
      </c>
      <c r="AG13" s="17">
        <v>6.72263758641998E-2</v>
      </c>
    </row>
    <row r="14" spans="2:33" x14ac:dyDescent="0.5">
      <c r="B14" s="18" t="s">
        <v>77</v>
      </c>
      <c r="C14" s="17">
        <v>8.0019303660911298E-2</v>
      </c>
      <c r="D14" s="17">
        <v>7.3557473244226207E-2</v>
      </c>
      <c r="E14" s="17">
        <v>8.6397286161512293E-2</v>
      </c>
      <c r="F14" s="17"/>
      <c r="G14" s="17">
        <v>2.7791032379088001E-2</v>
      </c>
      <c r="H14" s="17">
        <v>1.7424978111487799E-2</v>
      </c>
      <c r="I14" s="17">
        <v>6.33687128597685E-2</v>
      </c>
      <c r="J14" s="17">
        <v>7.21611709760549E-2</v>
      </c>
      <c r="K14" s="17">
        <v>0.109838594672846</v>
      </c>
      <c r="L14" s="17">
        <v>0.132699563193311</v>
      </c>
      <c r="M14" s="17"/>
      <c r="N14" s="17">
        <v>3.9131515028545102E-2</v>
      </c>
      <c r="O14" s="17">
        <v>0.22924809585264999</v>
      </c>
      <c r="P14" s="17">
        <v>0</v>
      </c>
      <c r="Q14" s="17">
        <v>0.11517625280026</v>
      </c>
      <c r="R14" s="17">
        <v>0</v>
      </c>
      <c r="S14" s="17">
        <v>0</v>
      </c>
      <c r="T14" s="17">
        <v>0.20992168999229899</v>
      </c>
      <c r="U14" s="17">
        <v>4.3053251119964497E-2</v>
      </c>
      <c r="V14" s="17">
        <v>0.11901462684533499</v>
      </c>
      <c r="W14" s="17">
        <v>0.10715623884236</v>
      </c>
      <c r="X14" s="17">
        <v>3.2635607464926199E-2</v>
      </c>
      <c r="Y14" s="17">
        <v>8.2116314270930704E-2</v>
      </c>
      <c r="Z14" s="17">
        <v>8.4968457594722505E-2</v>
      </c>
      <c r="AA14" s="17">
        <v>6.7825486920674902E-2</v>
      </c>
      <c r="AB14" s="17">
        <v>6.1770863090405498E-2</v>
      </c>
      <c r="AC14" s="17">
        <v>9.2928165122066794E-2</v>
      </c>
      <c r="AD14" s="17">
        <v>0.10307435045799999</v>
      </c>
      <c r="AE14" s="17"/>
      <c r="AF14" s="17">
        <v>3.4855932359579497E-2</v>
      </c>
      <c r="AG14" s="17">
        <v>0.10978099809342</v>
      </c>
    </row>
    <row r="15" spans="2:33" x14ac:dyDescent="0.5">
      <c r="B15" s="18" t="s">
        <v>98</v>
      </c>
      <c r="C15" s="21">
        <v>0.62933923868317598</v>
      </c>
      <c r="D15" s="21">
        <v>0.67824585069547205</v>
      </c>
      <c r="E15" s="21">
        <v>0.58427135894260296</v>
      </c>
      <c r="F15" s="21"/>
      <c r="G15" s="21">
        <v>0.779514890408045</v>
      </c>
      <c r="H15" s="21">
        <v>0.76554191427645801</v>
      </c>
      <c r="I15" s="21">
        <v>0.68382030316193199</v>
      </c>
      <c r="J15" s="21">
        <v>0.65424941603638798</v>
      </c>
      <c r="K15" s="21">
        <v>0.58801354927632599</v>
      </c>
      <c r="L15" s="21">
        <v>0.46515087711981701</v>
      </c>
      <c r="M15" s="21"/>
      <c r="N15" s="21">
        <v>0.60442994113998305</v>
      </c>
      <c r="O15" s="21">
        <v>0.46631721345115301</v>
      </c>
      <c r="P15" s="21">
        <v>0.63335038054830395</v>
      </c>
      <c r="Q15" s="21">
        <v>0.58992475880839401</v>
      </c>
      <c r="R15" s="21">
        <v>0.55176510325286998</v>
      </c>
      <c r="S15" s="21">
        <v>1</v>
      </c>
      <c r="T15" s="21">
        <v>0.60603538931683198</v>
      </c>
      <c r="U15" s="21">
        <v>0.76435058337641704</v>
      </c>
      <c r="V15" s="21">
        <v>0.598769679635763</v>
      </c>
      <c r="W15" s="21">
        <v>0.70108223207929898</v>
      </c>
      <c r="X15" s="21">
        <v>0.75709019805495303</v>
      </c>
      <c r="Y15" s="21">
        <v>0.63733981039604504</v>
      </c>
      <c r="Z15" s="21">
        <v>0.56863985990158705</v>
      </c>
      <c r="AA15" s="21">
        <v>0.601805402012633</v>
      </c>
      <c r="AB15" s="21">
        <v>0.58591719489398397</v>
      </c>
      <c r="AC15" s="21">
        <v>0.55103620856882796</v>
      </c>
      <c r="AD15" s="21">
        <v>0.60881256753067303</v>
      </c>
      <c r="AE15" s="21"/>
      <c r="AF15" s="21">
        <v>0.76534437933171895</v>
      </c>
      <c r="AG15" s="21">
        <v>0.53971476379121996</v>
      </c>
    </row>
    <row r="16" spans="2:33" x14ac:dyDescent="0.5">
      <c r="B16" s="18" t="s">
        <v>99</v>
      </c>
      <c r="C16" s="21">
        <v>9.6326114531033499E-2</v>
      </c>
      <c r="D16" s="21">
        <v>6.5949594301472403E-2</v>
      </c>
      <c r="E16" s="21">
        <v>0.12522472570472101</v>
      </c>
      <c r="F16" s="21"/>
      <c r="G16" s="21">
        <v>2.9807941538164E-2</v>
      </c>
      <c r="H16" s="21">
        <v>3.3635981307493103E-2</v>
      </c>
      <c r="I16" s="21">
        <v>6.9395648614521896E-2</v>
      </c>
      <c r="J16" s="21">
        <v>5.30350417057458E-2</v>
      </c>
      <c r="K16" s="21">
        <v>0.120848485351627</v>
      </c>
      <c r="L16" s="21">
        <v>0.194415381002427</v>
      </c>
      <c r="M16" s="21"/>
      <c r="N16" s="21">
        <v>0.16510646946242699</v>
      </c>
      <c r="O16" s="21">
        <v>3.6584160824843101E-2</v>
      </c>
      <c r="P16" s="21">
        <v>0.26567197759267802</v>
      </c>
      <c r="Q16" s="21">
        <v>7.4628295145187803E-2</v>
      </c>
      <c r="R16" s="21">
        <v>0.308150077923457</v>
      </c>
      <c r="S16" s="21">
        <v>0</v>
      </c>
      <c r="T16" s="21">
        <v>0</v>
      </c>
      <c r="U16" s="21">
        <v>7.9463699150959202E-2</v>
      </c>
      <c r="V16" s="21">
        <v>5.15419688497709E-2</v>
      </c>
      <c r="W16" s="21">
        <v>5.8651902134922697E-2</v>
      </c>
      <c r="X16" s="21">
        <v>6.5348235423291698E-2</v>
      </c>
      <c r="Y16" s="21">
        <v>8.2945796994337101E-2</v>
      </c>
      <c r="Z16" s="21">
        <v>0.14145871539981</v>
      </c>
      <c r="AA16" s="21">
        <v>4.6960562555272603E-2</v>
      </c>
      <c r="AB16" s="21">
        <v>0.11271708442951101</v>
      </c>
      <c r="AC16" s="21">
        <v>0.17990802043779999</v>
      </c>
      <c r="AD16" s="21">
        <v>3.05806650111776E-2</v>
      </c>
      <c r="AE16" s="21"/>
      <c r="AF16" s="21">
        <v>5.1494220845346002E-2</v>
      </c>
      <c r="AG16" s="21">
        <v>0.12586937231402401</v>
      </c>
    </row>
    <row r="17" spans="2:33" x14ac:dyDescent="0.5">
      <c r="B17" s="18" t="s">
        <v>100</v>
      </c>
      <c r="C17" s="22">
        <v>0.53301312415214197</v>
      </c>
      <c r="D17" s="22">
        <v>0.61229625639399898</v>
      </c>
      <c r="E17" s="22">
        <v>0.45904663323788197</v>
      </c>
      <c r="F17" s="22"/>
      <c r="G17" s="22">
        <v>0.74970694886988098</v>
      </c>
      <c r="H17" s="22">
        <v>0.731905932968965</v>
      </c>
      <c r="I17" s="22">
        <v>0.61442465454741002</v>
      </c>
      <c r="J17" s="22">
        <v>0.60121437433064195</v>
      </c>
      <c r="K17" s="22">
        <v>0.46716506392469898</v>
      </c>
      <c r="L17" s="22">
        <v>0.27073549611739001</v>
      </c>
      <c r="M17" s="22"/>
      <c r="N17" s="22">
        <v>0.43932347167755498</v>
      </c>
      <c r="O17" s="22">
        <v>0.42973305262630901</v>
      </c>
      <c r="P17" s="22">
        <v>0.36767840295562598</v>
      </c>
      <c r="Q17" s="22">
        <v>0.51529646366320603</v>
      </c>
      <c r="R17" s="22">
        <v>0.24361502532941301</v>
      </c>
      <c r="S17" s="22">
        <v>1</v>
      </c>
      <c r="T17" s="22">
        <v>0.60603538931683198</v>
      </c>
      <c r="U17" s="22">
        <v>0.68488688422545796</v>
      </c>
      <c r="V17" s="22">
        <v>0.54722771078599197</v>
      </c>
      <c r="W17" s="22">
        <v>0.64243032994437599</v>
      </c>
      <c r="X17" s="22">
        <v>0.69174196263166099</v>
      </c>
      <c r="Y17" s="22">
        <v>0.55439401340170802</v>
      </c>
      <c r="Z17" s="22">
        <v>0.42718114450177702</v>
      </c>
      <c r="AA17" s="22">
        <v>0.55484483945735996</v>
      </c>
      <c r="AB17" s="22">
        <v>0.47320011046447302</v>
      </c>
      <c r="AC17" s="22">
        <v>0.37112818813102799</v>
      </c>
      <c r="AD17" s="22">
        <v>0.57823190251949497</v>
      </c>
      <c r="AE17" s="22"/>
      <c r="AF17" s="22">
        <v>0.71385015848637201</v>
      </c>
      <c r="AG17" s="22">
        <v>0.41384539147719601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0.56613669005384804</v>
      </c>
      <c r="D9" s="17">
        <v>0.58841115928514298</v>
      </c>
      <c r="E9" s="17">
        <v>0.54741200527882505</v>
      </c>
      <c r="F9" s="17"/>
      <c r="G9" s="17">
        <v>0.60090180571102203</v>
      </c>
      <c r="H9" s="17">
        <v>0.53300112869170102</v>
      </c>
      <c r="I9" s="17">
        <v>0.58142278253917601</v>
      </c>
      <c r="J9" s="17">
        <v>0.60473361582670604</v>
      </c>
      <c r="K9" s="17">
        <v>0.56256672597083102</v>
      </c>
      <c r="L9" s="17">
        <v>0.53156263606005105</v>
      </c>
      <c r="M9" s="17"/>
      <c r="N9" s="17">
        <v>0.60066796068608597</v>
      </c>
      <c r="O9" s="17">
        <v>0.42182904706524899</v>
      </c>
      <c r="P9" s="17">
        <v>0.24884509464938101</v>
      </c>
      <c r="Q9" s="17">
        <v>0.51806492539216598</v>
      </c>
      <c r="R9" s="17">
        <v>0.29750397752126001</v>
      </c>
      <c r="S9" s="17">
        <v>0.83234413381820505</v>
      </c>
      <c r="T9" s="17">
        <v>0.50653836186740098</v>
      </c>
      <c r="U9" s="17">
        <v>0.55896848171593405</v>
      </c>
      <c r="V9" s="17">
        <v>0.54362024639723205</v>
      </c>
      <c r="W9" s="17">
        <v>0.70128075765168196</v>
      </c>
      <c r="X9" s="17">
        <v>0.44132682350595398</v>
      </c>
      <c r="Y9" s="17">
        <v>0.60674286432347802</v>
      </c>
      <c r="Z9" s="17">
        <v>0.61366921932920204</v>
      </c>
      <c r="AA9" s="17">
        <v>0.76256955644719104</v>
      </c>
      <c r="AB9" s="17">
        <v>0.53847886339944995</v>
      </c>
      <c r="AC9" s="17">
        <v>0.54806141540724596</v>
      </c>
      <c r="AD9" s="17">
        <v>0.55308531776949499</v>
      </c>
      <c r="AE9" s="17"/>
      <c r="AF9" s="17">
        <v>0.61973896763003999</v>
      </c>
      <c r="AG9" s="17">
        <v>0.53081393712060798</v>
      </c>
    </row>
    <row r="10" spans="2:33" x14ac:dyDescent="0.5">
      <c r="B10" s="18" t="s">
        <v>94</v>
      </c>
      <c r="C10" s="17">
        <v>0.30143356045879799</v>
      </c>
      <c r="D10" s="17">
        <v>0.27980252379506099</v>
      </c>
      <c r="E10" s="17">
        <v>0.32133529791174198</v>
      </c>
      <c r="F10" s="17"/>
      <c r="G10" s="17">
        <v>0.20375504261539501</v>
      </c>
      <c r="H10" s="17">
        <v>0.345981326199303</v>
      </c>
      <c r="I10" s="17">
        <v>0.27464266018337402</v>
      </c>
      <c r="J10" s="17">
        <v>0.27579570043108098</v>
      </c>
      <c r="K10" s="17">
        <v>0.302494470021416</v>
      </c>
      <c r="L10" s="17">
        <v>0.35247867544297001</v>
      </c>
      <c r="M10" s="17"/>
      <c r="N10" s="17">
        <v>0.33292207560527498</v>
      </c>
      <c r="O10" s="17">
        <v>0.323692342723923</v>
      </c>
      <c r="P10" s="17">
        <v>0.485482927757941</v>
      </c>
      <c r="Q10" s="17">
        <v>0.24906701235953299</v>
      </c>
      <c r="R10" s="17">
        <v>0.25426112573161003</v>
      </c>
      <c r="S10" s="17">
        <v>0</v>
      </c>
      <c r="T10" s="17">
        <v>0.396409114720147</v>
      </c>
      <c r="U10" s="17">
        <v>0.29727737046751501</v>
      </c>
      <c r="V10" s="17">
        <v>0.239911579387623</v>
      </c>
      <c r="W10" s="17">
        <v>0.21277558702364999</v>
      </c>
      <c r="X10" s="17">
        <v>0.41374721743721699</v>
      </c>
      <c r="Y10" s="17">
        <v>0.30326104917164398</v>
      </c>
      <c r="Z10" s="17">
        <v>0.31093512849758098</v>
      </c>
      <c r="AA10" s="17">
        <v>0.18463585272166799</v>
      </c>
      <c r="AB10" s="17">
        <v>0.34058340335542098</v>
      </c>
      <c r="AC10" s="17">
        <v>0.27070932559397598</v>
      </c>
      <c r="AD10" s="17">
        <v>0.25860483388865002</v>
      </c>
      <c r="AE10" s="17"/>
      <c r="AF10" s="17">
        <v>0.27443128232978498</v>
      </c>
      <c r="AG10" s="17">
        <v>0.31922748344332003</v>
      </c>
    </row>
    <row r="11" spans="2:33" ht="28.7" x14ac:dyDescent="0.5">
      <c r="B11" s="18" t="s">
        <v>188</v>
      </c>
      <c r="C11" s="17">
        <v>8.7179397263702094E-2</v>
      </c>
      <c r="D11" s="17">
        <v>8.5040771441080895E-2</v>
      </c>
      <c r="E11" s="17">
        <v>8.7231185898680494E-2</v>
      </c>
      <c r="F11" s="17"/>
      <c r="G11" s="17">
        <v>0.16742181869759201</v>
      </c>
      <c r="H11" s="17">
        <v>8.8840255811612104E-2</v>
      </c>
      <c r="I11" s="17">
        <v>0.103984723889847</v>
      </c>
      <c r="J11" s="17">
        <v>8.6465894502638099E-2</v>
      </c>
      <c r="K11" s="17">
        <v>5.2022794285915303E-2</v>
      </c>
      <c r="L11" s="17">
        <v>6.8861886163890093E-2</v>
      </c>
      <c r="M11" s="17"/>
      <c r="N11" s="17">
        <v>4.9135626681411401E-2</v>
      </c>
      <c r="O11" s="17">
        <v>0.188633752541464</v>
      </c>
      <c r="P11" s="17">
        <v>0</v>
      </c>
      <c r="Q11" s="17">
        <v>0.17878304232317799</v>
      </c>
      <c r="R11" s="17">
        <v>0.14008481882367299</v>
      </c>
      <c r="S11" s="17">
        <v>0.16765586618179501</v>
      </c>
      <c r="T11" s="17">
        <v>5.8323132330059799E-2</v>
      </c>
      <c r="U11" s="17">
        <v>8.5333876224400196E-2</v>
      </c>
      <c r="V11" s="17">
        <v>0.174460838126441</v>
      </c>
      <c r="W11" s="17">
        <v>4.1220737006532199E-2</v>
      </c>
      <c r="X11" s="17">
        <v>0.14492595905682901</v>
      </c>
      <c r="Y11" s="17">
        <v>6.8771870934936197E-2</v>
      </c>
      <c r="Z11" s="17">
        <v>3.7516055100648399E-2</v>
      </c>
      <c r="AA11" s="17">
        <v>5.2794590831141103E-2</v>
      </c>
      <c r="AB11" s="17">
        <v>9.6230754419999301E-2</v>
      </c>
      <c r="AC11" s="17">
        <v>0.116393482729372</v>
      </c>
      <c r="AD11" s="17">
        <v>7.4678793564894902E-2</v>
      </c>
      <c r="AE11" s="17"/>
      <c r="AF11" s="17">
        <v>8.2712121013688397E-2</v>
      </c>
      <c r="AG11" s="17">
        <v>9.01232366376815E-2</v>
      </c>
    </row>
    <row r="12" spans="2:33" x14ac:dyDescent="0.5">
      <c r="B12" s="18" t="s">
        <v>96</v>
      </c>
      <c r="C12" s="17">
        <v>1.9625674197245702E-2</v>
      </c>
      <c r="D12" s="17">
        <v>1.5052953160831901E-2</v>
      </c>
      <c r="E12" s="17">
        <v>2.3995767503092201E-2</v>
      </c>
      <c r="F12" s="17"/>
      <c r="G12" s="17">
        <v>2.7921332975990299E-2</v>
      </c>
      <c r="H12" s="17">
        <v>1.73359908429821E-2</v>
      </c>
      <c r="I12" s="17">
        <v>1.9864751219619399E-2</v>
      </c>
      <c r="J12" s="17">
        <v>6.7573174542710796E-3</v>
      </c>
      <c r="K12" s="17">
        <v>3.8587358444400803E-2</v>
      </c>
      <c r="L12" s="17">
        <v>1.5183114338092E-2</v>
      </c>
      <c r="M12" s="17"/>
      <c r="N12" s="17">
        <v>1.72743370272282E-2</v>
      </c>
      <c r="O12" s="17">
        <v>0</v>
      </c>
      <c r="P12" s="17">
        <v>0</v>
      </c>
      <c r="Q12" s="17">
        <v>1.4168805315969099E-2</v>
      </c>
      <c r="R12" s="17">
        <v>0.180895791600752</v>
      </c>
      <c r="S12" s="17">
        <v>0</v>
      </c>
      <c r="T12" s="17">
        <v>0</v>
      </c>
      <c r="U12" s="17">
        <v>3.4443557834293398E-2</v>
      </c>
      <c r="V12" s="17">
        <v>0</v>
      </c>
      <c r="W12" s="17">
        <v>4.47229183181364E-2</v>
      </c>
      <c r="X12" s="17">
        <v>0</v>
      </c>
      <c r="Y12" s="17">
        <v>6.93072810718627E-3</v>
      </c>
      <c r="Z12" s="17">
        <v>1.00035169745482E-2</v>
      </c>
      <c r="AA12" s="17">
        <v>0</v>
      </c>
      <c r="AB12" s="17">
        <v>1.9844384870867999E-2</v>
      </c>
      <c r="AC12" s="17">
        <v>6.4835776269405093E-2</v>
      </c>
      <c r="AD12" s="17">
        <v>1.7053265638120998E-2</v>
      </c>
      <c r="AE12" s="17"/>
      <c r="AF12" s="17">
        <v>1.05243922099301E-2</v>
      </c>
      <c r="AG12" s="17">
        <v>2.5623224106514599E-2</v>
      </c>
    </row>
    <row r="13" spans="2:33" x14ac:dyDescent="0.5">
      <c r="B13" s="18" t="s">
        <v>97</v>
      </c>
      <c r="C13" s="17">
        <v>1.2344520160292499E-2</v>
      </c>
      <c r="D13" s="17">
        <v>1.63631609472005E-2</v>
      </c>
      <c r="E13" s="17">
        <v>8.6185580010038603E-3</v>
      </c>
      <c r="F13" s="17"/>
      <c r="G13" s="17">
        <v>0</v>
      </c>
      <c r="H13" s="17">
        <v>0</v>
      </c>
      <c r="I13" s="17">
        <v>0</v>
      </c>
      <c r="J13" s="17">
        <v>9.3774289129862007E-3</v>
      </c>
      <c r="K13" s="17">
        <v>2.77761379954919E-2</v>
      </c>
      <c r="L13" s="17">
        <v>2.49455241013187E-2</v>
      </c>
      <c r="M13" s="17"/>
      <c r="N13" s="17">
        <v>0</v>
      </c>
      <c r="O13" s="17">
        <v>0</v>
      </c>
      <c r="P13" s="17">
        <v>0.26567197759267802</v>
      </c>
      <c r="Q13" s="17">
        <v>1.9958107304576998E-2</v>
      </c>
      <c r="R13" s="17">
        <v>0.127254286322705</v>
      </c>
      <c r="S13" s="17">
        <v>0</v>
      </c>
      <c r="T13" s="17">
        <v>0</v>
      </c>
      <c r="U13" s="17">
        <v>1.8995204777368099E-2</v>
      </c>
      <c r="V13" s="17">
        <v>0</v>
      </c>
      <c r="W13" s="17">
        <v>0</v>
      </c>
      <c r="X13" s="17">
        <v>0</v>
      </c>
      <c r="Y13" s="17">
        <v>1.0325737813506E-2</v>
      </c>
      <c r="Z13" s="17">
        <v>1.14471076480853E-2</v>
      </c>
      <c r="AA13" s="17">
        <v>0</v>
      </c>
      <c r="AB13" s="17">
        <v>4.86259395426176E-3</v>
      </c>
      <c r="AC13" s="17">
        <v>0</v>
      </c>
      <c r="AD13" s="17">
        <v>0</v>
      </c>
      <c r="AE13" s="17"/>
      <c r="AF13" s="17">
        <v>5.7342791680481302E-3</v>
      </c>
      <c r="AG13" s="17">
        <v>1.6700527403946099E-2</v>
      </c>
    </row>
    <row r="14" spans="2:33" x14ac:dyDescent="0.5">
      <c r="B14" s="18" t="s">
        <v>77</v>
      </c>
      <c r="C14" s="17">
        <v>1.3280157866113701E-2</v>
      </c>
      <c r="D14" s="17">
        <v>1.53294313706829E-2</v>
      </c>
      <c r="E14" s="17">
        <v>1.1407185406657E-2</v>
      </c>
      <c r="F14" s="17"/>
      <c r="G14" s="17">
        <v>0</v>
      </c>
      <c r="H14" s="17">
        <v>1.48412984544021E-2</v>
      </c>
      <c r="I14" s="17">
        <v>2.0085082167982701E-2</v>
      </c>
      <c r="J14" s="17">
        <v>1.6870042872318101E-2</v>
      </c>
      <c r="K14" s="17">
        <v>1.6552513281944601E-2</v>
      </c>
      <c r="L14" s="17">
        <v>6.9681638936777198E-3</v>
      </c>
      <c r="M14" s="17"/>
      <c r="N14" s="17">
        <v>0</v>
      </c>
      <c r="O14" s="17">
        <v>6.5844857669363793E-2</v>
      </c>
      <c r="P14" s="17">
        <v>0</v>
      </c>
      <c r="Q14" s="17">
        <v>1.9958107304576998E-2</v>
      </c>
      <c r="R14" s="17">
        <v>0</v>
      </c>
      <c r="S14" s="17">
        <v>0</v>
      </c>
      <c r="T14" s="17">
        <v>3.8729391082392199E-2</v>
      </c>
      <c r="U14" s="17">
        <v>4.9815089804890198E-3</v>
      </c>
      <c r="V14" s="17">
        <v>4.2007336088702898E-2</v>
      </c>
      <c r="W14" s="17">
        <v>0</v>
      </c>
      <c r="X14" s="17">
        <v>0</v>
      </c>
      <c r="Y14" s="17">
        <v>3.9677496492494801E-3</v>
      </c>
      <c r="Z14" s="17">
        <v>1.64289724499358E-2</v>
      </c>
      <c r="AA14" s="17">
        <v>0</v>
      </c>
      <c r="AB14" s="17">
        <v>0</v>
      </c>
      <c r="AC14" s="17">
        <v>0</v>
      </c>
      <c r="AD14" s="17">
        <v>9.6577789138838993E-2</v>
      </c>
      <c r="AE14" s="17"/>
      <c r="AF14" s="17">
        <v>6.8589576485087803E-3</v>
      </c>
      <c r="AG14" s="17">
        <v>1.7511591287929201E-2</v>
      </c>
    </row>
    <row r="15" spans="2:33" x14ac:dyDescent="0.5">
      <c r="B15" s="18" t="s">
        <v>98</v>
      </c>
      <c r="C15" s="21">
        <v>0.86757025051264602</v>
      </c>
      <c r="D15" s="21">
        <v>0.86821368308020397</v>
      </c>
      <c r="E15" s="21">
        <v>0.86874730319056603</v>
      </c>
      <c r="F15" s="21"/>
      <c r="G15" s="21">
        <v>0.80465684832641804</v>
      </c>
      <c r="H15" s="21">
        <v>0.87898245489100402</v>
      </c>
      <c r="I15" s="21">
        <v>0.85606544272255103</v>
      </c>
      <c r="J15" s="21">
        <v>0.88052931625778696</v>
      </c>
      <c r="K15" s="21">
        <v>0.86506119599224696</v>
      </c>
      <c r="L15" s="21">
        <v>0.88404131150302101</v>
      </c>
      <c r="M15" s="21"/>
      <c r="N15" s="21">
        <v>0.93359003629135995</v>
      </c>
      <c r="O15" s="21">
        <v>0.74552138978917204</v>
      </c>
      <c r="P15" s="21">
        <v>0.73432802240732198</v>
      </c>
      <c r="Q15" s="21">
        <v>0.76713193775169897</v>
      </c>
      <c r="R15" s="21">
        <v>0.55176510325286998</v>
      </c>
      <c r="S15" s="21">
        <v>0.83234413381820505</v>
      </c>
      <c r="T15" s="21">
        <v>0.90294747658754804</v>
      </c>
      <c r="U15" s="21">
        <v>0.85624585218344895</v>
      </c>
      <c r="V15" s="21">
        <v>0.78353182578485603</v>
      </c>
      <c r="W15" s="21">
        <v>0.91405634467533203</v>
      </c>
      <c r="X15" s="21">
        <v>0.85507404094317097</v>
      </c>
      <c r="Y15" s="21">
        <v>0.910003913495122</v>
      </c>
      <c r="Z15" s="21">
        <v>0.92460434782678202</v>
      </c>
      <c r="AA15" s="21">
        <v>0.94720540916885898</v>
      </c>
      <c r="AB15" s="21">
        <v>0.87906226675487098</v>
      </c>
      <c r="AC15" s="21">
        <v>0.81877074100122305</v>
      </c>
      <c r="AD15" s="21">
        <v>0.81169015165814495</v>
      </c>
      <c r="AE15" s="21"/>
      <c r="AF15" s="21">
        <v>0.89417024995982497</v>
      </c>
      <c r="AG15" s="21">
        <v>0.85004142056392895</v>
      </c>
    </row>
    <row r="16" spans="2:33" x14ac:dyDescent="0.5">
      <c r="B16" s="18" t="s">
        <v>99</v>
      </c>
      <c r="C16" s="21">
        <v>3.1970194357538201E-2</v>
      </c>
      <c r="D16" s="21">
        <v>3.1416114108032397E-2</v>
      </c>
      <c r="E16" s="21">
        <v>3.2614325504096098E-2</v>
      </c>
      <c r="F16" s="21"/>
      <c r="G16" s="21">
        <v>2.7921332975990299E-2</v>
      </c>
      <c r="H16" s="21">
        <v>1.73359908429821E-2</v>
      </c>
      <c r="I16" s="21">
        <v>1.9864751219619399E-2</v>
      </c>
      <c r="J16" s="21">
        <v>1.6134746367257299E-2</v>
      </c>
      <c r="K16" s="21">
        <v>6.63634964398927E-2</v>
      </c>
      <c r="L16" s="21">
        <v>4.0128638439410703E-2</v>
      </c>
      <c r="M16" s="21"/>
      <c r="N16" s="21">
        <v>1.72743370272282E-2</v>
      </c>
      <c r="O16" s="21">
        <v>0</v>
      </c>
      <c r="P16" s="21">
        <v>0.26567197759267802</v>
      </c>
      <c r="Q16" s="21">
        <v>3.4126912620545999E-2</v>
      </c>
      <c r="R16" s="21">
        <v>0.308150077923457</v>
      </c>
      <c r="S16" s="21">
        <v>0</v>
      </c>
      <c r="T16" s="21">
        <v>0</v>
      </c>
      <c r="U16" s="21">
        <v>5.34387626116615E-2</v>
      </c>
      <c r="V16" s="21">
        <v>0</v>
      </c>
      <c r="W16" s="21">
        <v>4.47229183181364E-2</v>
      </c>
      <c r="X16" s="21">
        <v>0</v>
      </c>
      <c r="Y16" s="21">
        <v>1.7256465920692299E-2</v>
      </c>
      <c r="Z16" s="21">
        <v>2.1450624622633498E-2</v>
      </c>
      <c r="AA16" s="21">
        <v>0</v>
      </c>
      <c r="AB16" s="21">
        <v>2.4706978825129702E-2</v>
      </c>
      <c r="AC16" s="21">
        <v>6.4835776269405093E-2</v>
      </c>
      <c r="AD16" s="21">
        <v>1.7053265638120998E-2</v>
      </c>
      <c r="AE16" s="21"/>
      <c r="AF16" s="21">
        <v>1.62586713779783E-2</v>
      </c>
      <c r="AG16" s="21">
        <v>4.2323751510460701E-2</v>
      </c>
    </row>
    <row r="17" spans="2:33" x14ac:dyDescent="0.5">
      <c r="B17" s="18" t="s">
        <v>100</v>
      </c>
      <c r="C17" s="22">
        <v>0.83560005615510802</v>
      </c>
      <c r="D17" s="22">
        <v>0.83679756897217195</v>
      </c>
      <c r="E17" s="22">
        <v>0.83613297768646999</v>
      </c>
      <c r="F17" s="22"/>
      <c r="G17" s="22">
        <v>0.77673551535042795</v>
      </c>
      <c r="H17" s="22">
        <v>0.86164646404802203</v>
      </c>
      <c r="I17" s="22">
        <v>0.83620069150293097</v>
      </c>
      <c r="J17" s="22">
        <v>0.86439456989052899</v>
      </c>
      <c r="K17" s="22">
        <v>0.79869769955235503</v>
      </c>
      <c r="L17" s="22">
        <v>0.84391267306361095</v>
      </c>
      <c r="M17" s="22"/>
      <c r="N17" s="22">
        <v>0.91631569926413203</v>
      </c>
      <c r="O17" s="22">
        <v>0.74552138978917204</v>
      </c>
      <c r="P17" s="22">
        <v>0.46865604481464401</v>
      </c>
      <c r="Q17" s="22">
        <v>0.73300502513115295</v>
      </c>
      <c r="R17" s="22">
        <v>0.24361502532941301</v>
      </c>
      <c r="S17" s="22">
        <v>0.83234413381820505</v>
      </c>
      <c r="T17" s="22">
        <v>0.90294747658754804</v>
      </c>
      <c r="U17" s="22">
        <v>0.80280708957178804</v>
      </c>
      <c r="V17" s="22">
        <v>0.78353182578485603</v>
      </c>
      <c r="W17" s="22">
        <v>0.86933342635719502</v>
      </c>
      <c r="X17" s="22">
        <v>0.85507404094317097</v>
      </c>
      <c r="Y17" s="22">
        <v>0.89274744757443003</v>
      </c>
      <c r="Z17" s="22">
        <v>0.90315372320414899</v>
      </c>
      <c r="AA17" s="22">
        <v>0.94720540916885898</v>
      </c>
      <c r="AB17" s="22">
        <v>0.85435528792974103</v>
      </c>
      <c r="AC17" s="22">
        <v>0.75393496473181698</v>
      </c>
      <c r="AD17" s="22">
        <v>0.79463688602002402</v>
      </c>
      <c r="AE17" s="22"/>
      <c r="AF17" s="22">
        <v>0.87791157858184599</v>
      </c>
      <c r="AG17" s="22">
        <v>0.80771766905346798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0.27070550424172601</v>
      </c>
      <c r="D9" s="17">
        <v>0.29940780018232299</v>
      </c>
      <c r="E9" s="17">
        <v>0.244800528569799</v>
      </c>
      <c r="F9" s="17"/>
      <c r="G9" s="17">
        <v>0.30299979985893699</v>
      </c>
      <c r="H9" s="17">
        <v>0.35548486629270498</v>
      </c>
      <c r="I9" s="17">
        <v>0.31304504922003801</v>
      </c>
      <c r="J9" s="17">
        <v>0.31126532391380102</v>
      </c>
      <c r="K9" s="17">
        <v>0.23038152123067901</v>
      </c>
      <c r="L9" s="17">
        <v>0.17412965882838299</v>
      </c>
      <c r="M9" s="17"/>
      <c r="N9" s="17">
        <v>0.21027669400037</v>
      </c>
      <c r="O9" s="17">
        <v>0.16826629225679601</v>
      </c>
      <c r="P9" s="17">
        <v>0.126468444853236</v>
      </c>
      <c r="Q9" s="17">
        <v>0.28185637502524202</v>
      </c>
      <c r="R9" s="17">
        <v>0.21787280291882699</v>
      </c>
      <c r="S9" s="17">
        <v>0.123409277393771</v>
      </c>
      <c r="T9" s="17">
        <v>0.23204835042792901</v>
      </c>
      <c r="U9" s="17">
        <v>0.31274854092279097</v>
      </c>
      <c r="V9" s="17">
        <v>0.21011186037680299</v>
      </c>
      <c r="W9" s="17">
        <v>0.33611285900736998</v>
      </c>
      <c r="X9" s="17">
        <v>0.28225845616085798</v>
      </c>
      <c r="Y9" s="17">
        <v>0.26787184769542399</v>
      </c>
      <c r="Z9" s="17">
        <v>0.30812279020864403</v>
      </c>
      <c r="AA9" s="17">
        <v>0.47119631772604098</v>
      </c>
      <c r="AB9" s="17">
        <v>0.23666852017518</v>
      </c>
      <c r="AC9" s="17">
        <v>0.309456309084846</v>
      </c>
      <c r="AD9" s="17">
        <v>0.27527104708352201</v>
      </c>
      <c r="AE9" s="17"/>
      <c r="AF9" s="17">
        <v>0.34101683077689199</v>
      </c>
      <c r="AG9" s="17">
        <v>0.22437184589894801</v>
      </c>
    </row>
    <row r="10" spans="2:33" x14ac:dyDescent="0.5">
      <c r="B10" s="18" t="s">
        <v>94</v>
      </c>
      <c r="C10" s="17">
        <v>0.32903522564827797</v>
      </c>
      <c r="D10" s="17">
        <v>0.33850897923349799</v>
      </c>
      <c r="E10" s="17">
        <v>0.31983440166179999</v>
      </c>
      <c r="F10" s="17"/>
      <c r="G10" s="17">
        <v>0.44485778832456102</v>
      </c>
      <c r="H10" s="17">
        <v>0.372122538851622</v>
      </c>
      <c r="I10" s="17">
        <v>0.37149700432384097</v>
      </c>
      <c r="J10" s="17">
        <v>0.27941622122966497</v>
      </c>
      <c r="K10" s="17">
        <v>0.29984374885451698</v>
      </c>
      <c r="L10" s="17">
        <v>0.29077784805590501</v>
      </c>
      <c r="M10" s="17"/>
      <c r="N10" s="17">
        <v>0.40046407742273099</v>
      </c>
      <c r="O10" s="17">
        <v>0.37370923192828298</v>
      </c>
      <c r="P10" s="17">
        <v>0.50688193569506801</v>
      </c>
      <c r="Q10" s="17">
        <v>0.27316796263646398</v>
      </c>
      <c r="R10" s="17">
        <v>7.9631174602432894E-2</v>
      </c>
      <c r="S10" s="17">
        <v>0.373227453854453</v>
      </c>
      <c r="T10" s="17">
        <v>0.42773675530074601</v>
      </c>
      <c r="U10" s="17">
        <v>0.37818312429279299</v>
      </c>
      <c r="V10" s="17">
        <v>0.38167429233214401</v>
      </c>
      <c r="W10" s="17">
        <v>0.43253783957908498</v>
      </c>
      <c r="X10" s="17">
        <v>0.24811808699083701</v>
      </c>
      <c r="Y10" s="17">
        <v>0.29177892415481299</v>
      </c>
      <c r="Z10" s="17">
        <v>0.33229122776959502</v>
      </c>
      <c r="AA10" s="17">
        <v>0.22273331183449799</v>
      </c>
      <c r="AB10" s="17">
        <v>0.29837797824637902</v>
      </c>
      <c r="AC10" s="17">
        <v>0.33318682604507199</v>
      </c>
      <c r="AD10" s="17">
        <v>0.280820463970058</v>
      </c>
      <c r="AE10" s="17"/>
      <c r="AF10" s="17">
        <v>0.35079673022755897</v>
      </c>
      <c r="AG10" s="17">
        <v>0.31469486019241</v>
      </c>
    </row>
    <row r="11" spans="2:33" ht="28.7" x14ac:dyDescent="0.5">
      <c r="B11" s="18" t="s">
        <v>188</v>
      </c>
      <c r="C11" s="17">
        <v>0.19281605746786601</v>
      </c>
      <c r="D11" s="17">
        <v>0.20118790297540301</v>
      </c>
      <c r="E11" s="17">
        <v>0.18340692425852001</v>
      </c>
      <c r="F11" s="17"/>
      <c r="G11" s="17">
        <v>0.18907353147766801</v>
      </c>
      <c r="H11" s="17">
        <v>0.162763486262885</v>
      </c>
      <c r="I11" s="17">
        <v>0.160673169418139</v>
      </c>
      <c r="J11" s="17">
        <v>0.232812543514029</v>
      </c>
      <c r="K11" s="17">
        <v>0.20478508097228501</v>
      </c>
      <c r="L11" s="17">
        <v>0.19463588529470499</v>
      </c>
      <c r="M11" s="17"/>
      <c r="N11" s="17">
        <v>0.167315758075435</v>
      </c>
      <c r="O11" s="17">
        <v>0.25724813237601901</v>
      </c>
      <c r="P11" s="17">
        <v>0.100977641859018</v>
      </c>
      <c r="Q11" s="17">
        <v>0.20508822738388599</v>
      </c>
      <c r="R11" s="17">
        <v>0.32098061042442499</v>
      </c>
      <c r="S11" s="17">
        <v>0</v>
      </c>
      <c r="T11" s="17">
        <v>8.3242992758909701E-2</v>
      </c>
      <c r="U11" s="17">
        <v>0.181660138046149</v>
      </c>
      <c r="V11" s="17">
        <v>0.187574779933013</v>
      </c>
      <c r="W11" s="17">
        <v>8.2441474013064397E-2</v>
      </c>
      <c r="X11" s="17">
        <v>0.247550811890036</v>
      </c>
      <c r="Y11" s="17">
        <v>0.22610254234879501</v>
      </c>
      <c r="Z11" s="17">
        <v>0.146120202914097</v>
      </c>
      <c r="AA11" s="17">
        <v>0.197682117023987</v>
      </c>
      <c r="AB11" s="17">
        <v>0.252437409840917</v>
      </c>
      <c r="AC11" s="17">
        <v>0.116393482729372</v>
      </c>
      <c r="AD11" s="17">
        <v>0.18993004476348299</v>
      </c>
      <c r="AE11" s="17"/>
      <c r="AF11" s="17">
        <v>0.18090871985616999</v>
      </c>
      <c r="AG11" s="17">
        <v>0.20066273793685899</v>
      </c>
    </row>
    <row r="12" spans="2:33" x14ac:dyDescent="0.5">
      <c r="B12" s="18" t="s">
        <v>96</v>
      </c>
      <c r="C12" s="17">
        <v>0.10559898820126901</v>
      </c>
      <c r="D12" s="17">
        <v>7.92701585085194E-2</v>
      </c>
      <c r="E12" s="17">
        <v>0.13073246180569201</v>
      </c>
      <c r="F12" s="17"/>
      <c r="G12" s="17">
        <v>6.3068880338834302E-2</v>
      </c>
      <c r="H12" s="17">
        <v>7.32314111199001E-2</v>
      </c>
      <c r="I12" s="17">
        <v>0.10393815922000101</v>
      </c>
      <c r="J12" s="17">
        <v>8.79909866958484E-2</v>
      </c>
      <c r="K12" s="17">
        <v>0.135972177747195</v>
      </c>
      <c r="L12" s="17">
        <v>0.13403476267460199</v>
      </c>
      <c r="M12" s="17"/>
      <c r="N12" s="17">
        <v>0.15643846317104801</v>
      </c>
      <c r="O12" s="17">
        <v>3.98841501928031E-2</v>
      </c>
      <c r="P12" s="17">
        <v>0</v>
      </c>
      <c r="Q12" s="17">
        <v>0.12519632463667299</v>
      </c>
      <c r="R12" s="17">
        <v>0</v>
      </c>
      <c r="S12" s="17">
        <v>0.50336326875177595</v>
      </c>
      <c r="T12" s="17">
        <v>0.156189186507772</v>
      </c>
      <c r="U12" s="17">
        <v>7.14424306816277E-2</v>
      </c>
      <c r="V12" s="17">
        <v>6.4606816104982104E-2</v>
      </c>
      <c r="W12" s="17">
        <v>7.41921287381197E-2</v>
      </c>
      <c r="X12" s="17">
        <v>0.11292764653965701</v>
      </c>
      <c r="Y12" s="17">
        <v>0.103598303857442</v>
      </c>
      <c r="Z12" s="17">
        <v>0.114682322336971</v>
      </c>
      <c r="AA12" s="17">
        <v>0</v>
      </c>
      <c r="AB12" s="17">
        <v>0.12070708189644801</v>
      </c>
      <c r="AC12" s="17">
        <v>0.18122925899877701</v>
      </c>
      <c r="AD12" s="17">
        <v>0.112851273868924</v>
      </c>
      <c r="AE12" s="17"/>
      <c r="AF12" s="17">
        <v>8.0259406687726298E-2</v>
      </c>
      <c r="AG12" s="17">
        <v>0.122297229725845</v>
      </c>
    </row>
    <row r="13" spans="2:33" x14ac:dyDescent="0.5">
      <c r="B13" s="18" t="s">
        <v>97</v>
      </c>
      <c r="C13" s="17">
        <v>4.7144866185640899E-2</v>
      </c>
      <c r="D13" s="17">
        <v>3.9177429530537898E-2</v>
      </c>
      <c r="E13" s="17">
        <v>5.4809397519464398E-2</v>
      </c>
      <c r="F13" s="17"/>
      <c r="G13" s="17">
        <v>0</v>
      </c>
      <c r="H13" s="17">
        <v>2.1584195723904898E-2</v>
      </c>
      <c r="I13" s="17">
        <v>2.01024793991775E-2</v>
      </c>
      <c r="J13" s="17">
        <v>4.49762287272008E-2</v>
      </c>
      <c r="K13" s="17">
        <v>4.5462342801323899E-2</v>
      </c>
      <c r="L13" s="17">
        <v>0.101996288733763</v>
      </c>
      <c r="M13" s="17"/>
      <c r="N13" s="17">
        <v>3.5054828405477502E-2</v>
      </c>
      <c r="O13" s="17">
        <v>0</v>
      </c>
      <c r="P13" s="17">
        <v>0.26567197759267802</v>
      </c>
      <c r="Q13" s="17">
        <v>5.6387207490616598E-2</v>
      </c>
      <c r="R13" s="17">
        <v>0.381515412054314</v>
      </c>
      <c r="S13" s="17">
        <v>0</v>
      </c>
      <c r="T13" s="17">
        <v>6.0959629762373298E-2</v>
      </c>
      <c r="U13" s="17">
        <v>3.2307287799759998E-2</v>
      </c>
      <c r="V13" s="17">
        <v>4.7174980431989998E-2</v>
      </c>
      <c r="W13" s="17">
        <v>2.1137579241181099E-2</v>
      </c>
      <c r="X13" s="17">
        <v>6.5348235423291698E-2</v>
      </c>
      <c r="Y13" s="17">
        <v>4.2811079164973599E-2</v>
      </c>
      <c r="Z13" s="17">
        <v>6.0693569902558003E-2</v>
      </c>
      <c r="AA13" s="17">
        <v>0</v>
      </c>
      <c r="AB13" s="17">
        <v>4.2992435317484298E-2</v>
      </c>
      <c r="AC13" s="17">
        <v>0</v>
      </c>
      <c r="AD13" s="17">
        <v>3.8052819856012797E-2</v>
      </c>
      <c r="AE13" s="17"/>
      <c r="AF13" s="17">
        <v>2.61152333513575E-2</v>
      </c>
      <c r="AG13" s="17">
        <v>6.1002943835909998E-2</v>
      </c>
    </row>
    <row r="14" spans="2:33" x14ac:dyDescent="0.5">
      <c r="B14" s="18" t="s">
        <v>77</v>
      </c>
      <c r="C14" s="17">
        <v>5.46993582552186E-2</v>
      </c>
      <c r="D14" s="17">
        <v>4.2447729569718699E-2</v>
      </c>
      <c r="E14" s="17">
        <v>6.6416286184724393E-2</v>
      </c>
      <c r="F14" s="17"/>
      <c r="G14" s="17">
        <v>0</v>
      </c>
      <c r="H14" s="17">
        <v>1.48135017489838E-2</v>
      </c>
      <c r="I14" s="17">
        <v>3.07441384188041E-2</v>
      </c>
      <c r="J14" s="17">
        <v>4.3538695919455403E-2</v>
      </c>
      <c r="K14" s="17">
        <v>8.3555128394000006E-2</v>
      </c>
      <c r="L14" s="17">
        <v>0.10442555641264099</v>
      </c>
      <c r="M14" s="17"/>
      <c r="N14" s="17">
        <v>3.0450178924938499E-2</v>
      </c>
      <c r="O14" s="17">
        <v>0.16089219324609899</v>
      </c>
      <c r="P14" s="17">
        <v>0</v>
      </c>
      <c r="Q14" s="17">
        <v>5.8303902827118101E-2</v>
      </c>
      <c r="R14" s="17">
        <v>0</v>
      </c>
      <c r="S14" s="17">
        <v>0</v>
      </c>
      <c r="T14" s="17">
        <v>3.9823085242269102E-2</v>
      </c>
      <c r="U14" s="17">
        <v>2.36584782568795E-2</v>
      </c>
      <c r="V14" s="17">
        <v>0.108857270821069</v>
      </c>
      <c r="W14" s="17">
        <v>5.35781194211798E-2</v>
      </c>
      <c r="X14" s="17">
        <v>4.3796762995319899E-2</v>
      </c>
      <c r="Y14" s="17">
        <v>6.7837302778552794E-2</v>
      </c>
      <c r="Z14" s="17">
        <v>3.8089886868134998E-2</v>
      </c>
      <c r="AA14" s="17">
        <v>0.10838825341547501</v>
      </c>
      <c r="AB14" s="17">
        <v>4.88165745235919E-2</v>
      </c>
      <c r="AC14" s="17">
        <v>5.9734123141932299E-2</v>
      </c>
      <c r="AD14" s="17">
        <v>0.10307435045799999</v>
      </c>
      <c r="AE14" s="17"/>
      <c r="AF14" s="17">
        <v>2.0903079100294899E-2</v>
      </c>
      <c r="AG14" s="17">
        <v>7.6970382410028404E-2</v>
      </c>
    </row>
    <row r="15" spans="2:33" x14ac:dyDescent="0.5">
      <c r="B15" s="18" t="s">
        <v>98</v>
      </c>
      <c r="C15" s="21">
        <v>0.59974072989000504</v>
      </c>
      <c r="D15" s="21">
        <v>0.63791677941582103</v>
      </c>
      <c r="E15" s="21">
        <v>0.56463493023159905</v>
      </c>
      <c r="F15" s="21"/>
      <c r="G15" s="21">
        <v>0.74785758818349701</v>
      </c>
      <c r="H15" s="21">
        <v>0.72760740514432698</v>
      </c>
      <c r="I15" s="21">
        <v>0.68454205354387898</v>
      </c>
      <c r="J15" s="21">
        <v>0.59068154514346705</v>
      </c>
      <c r="K15" s="21">
        <v>0.53022527008519604</v>
      </c>
      <c r="L15" s="21">
        <v>0.464907506884289</v>
      </c>
      <c r="M15" s="21"/>
      <c r="N15" s="21">
        <v>0.61074077142310101</v>
      </c>
      <c r="O15" s="21">
        <v>0.54197552418507899</v>
      </c>
      <c r="P15" s="21">
        <v>0.63335038054830395</v>
      </c>
      <c r="Q15" s="21">
        <v>0.555024337661706</v>
      </c>
      <c r="R15" s="21">
        <v>0.29750397752126001</v>
      </c>
      <c r="S15" s="21">
        <v>0.49663673124822399</v>
      </c>
      <c r="T15" s="21">
        <v>0.65978510572867599</v>
      </c>
      <c r="U15" s="21">
        <v>0.69093166521558402</v>
      </c>
      <c r="V15" s="21">
        <v>0.59178615270894597</v>
      </c>
      <c r="W15" s="21">
        <v>0.76865069858645496</v>
      </c>
      <c r="X15" s="21">
        <v>0.53037654315169502</v>
      </c>
      <c r="Y15" s="21">
        <v>0.55965077185023704</v>
      </c>
      <c r="Z15" s="21">
        <v>0.64041401797823905</v>
      </c>
      <c r="AA15" s="21">
        <v>0.69392962956053805</v>
      </c>
      <c r="AB15" s="21">
        <v>0.53504649842155905</v>
      </c>
      <c r="AC15" s="21">
        <v>0.642643135129918</v>
      </c>
      <c r="AD15" s="21">
        <v>0.55609151105358001</v>
      </c>
      <c r="AE15" s="21"/>
      <c r="AF15" s="21">
        <v>0.69181356100445202</v>
      </c>
      <c r="AG15" s="21">
        <v>0.53906670609135798</v>
      </c>
    </row>
    <row r="16" spans="2:33" x14ac:dyDescent="0.5">
      <c r="B16" s="18" t="s">
        <v>99</v>
      </c>
      <c r="C16" s="21">
        <v>0.15274385438690999</v>
      </c>
      <c r="D16" s="21">
        <v>0.118447588039057</v>
      </c>
      <c r="E16" s="21">
        <v>0.18554185932515699</v>
      </c>
      <c r="F16" s="21"/>
      <c r="G16" s="21">
        <v>6.3068880338834302E-2</v>
      </c>
      <c r="H16" s="21">
        <v>9.4815606843805106E-2</v>
      </c>
      <c r="I16" s="21">
        <v>0.124040638619178</v>
      </c>
      <c r="J16" s="21">
        <v>0.13296721542304901</v>
      </c>
      <c r="K16" s="21">
        <v>0.181434520548519</v>
      </c>
      <c r="L16" s="21">
        <v>0.236031051408365</v>
      </c>
      <c r="M16" s="21"/>
      <c r="N16" s="21">
        <v>0.191493291576525</v>
      </c>
      <c r="O16" s="21">
        <v>3.98841501928031E-2</v>
      </c>
      <c r="P16" s="21">
        <v>0.26567197759267802</v>
      </c>
      <c r="Q16" s="21">
        <v>0.181583532127289</v>
      </c>
      <c r="R16" s="21">
        <v>0.381515412054314</v>
      </c>
      <c r="S16" s="21">
        <v>0.50336326875177595</v>
      </c>
      <c r="T16" s="21">
        <v>0.21714881627014601</v>
      </c>
      <c r="U16" s="21">
        <v>0.103749718481388</v>
      </c>
      <c r="V16" s="21">
        <v>0.111781796536972</v>
      </c>
      <c r="W16" s="21">
        <v>9.5329707979300807E-2</v>
      </c>
      <c r="X16" s="21">
        <v>0.178275881962949</v>
      </c>
      <c r="Y16" s="21">
        <v>0.14640938302241499</v>
      </c>
      <c r="Z16" s="21">
        <v>0.17537589223952901</v>
      </c>
      <c r="AA16" s="21">
        <v>0</v>
      </c>
      <c r="AB16" s="21">
        <v>0.163699517213932</v>
      </c>
      <c r="AC16" s="21">
        <v>0.18122925899877701</v>
      </c>
      <c r="AD16" s="21">
        <v>0.15090409372493699</v>
      </c>
      <c r="AE16" s="21"/>
      <c r="AF16" s="21">
        <v>0.10637464003908401</v>
      </c>
      <c r="AG16" s="21">
        <v>0.18330017356175499</v>
      </c>
    </row>
    <row r="17" spans="2:33" x14ac:dyDescent="0.5">
      <c r="B17" s="18" t="s">
        <v>100</v>
      </c>
      <c r="C17" s="22">
        <v>0.44699687550309403</v>
      </c>
      <c r="D17" s="22">
        <v>0.51946919137676395</v>
      </c>
      <c r="E17" s="22">
        <v>0.37909307090644201</v>
      </c>
      <c r="F17" s="22"/>
      <c r="G17" s="22">
        <v>0.68478870784466295</v>
      </c>
      <c r="H17" s="22">
        <v>0.63279179830052201</v>
      </c>
      <c r="I17" s="22">
        <v>0.56050141492469996</v>
      </c>
      <c r="J17" s="22">
        <v>0.45771432972041698</v>
      </c>
      <c r="K17" s="22">
        <v>0.34879074953667699</v>
      </c>
      <c r="L17" s="22">
        <v>0.228876455475924</v>
      </c>
      <c r="M17" s="22"/>
      <c r="N17" s="22">
        <v>0.41924747984657601</v>
      </c>
      <c r="O17" s="22">
        <v>0.50209137399227599</v>
      </c>
      <c r="P17" s="22">
        <v>0.36767840295562598</v>
      </c>
      <c r="Q17" s="22">
        <v>0.373440805534417</v>
      </c>
      <c r="R17" s="22">
        <v>-8.4011434533054097E-2</v>
      </c>
      <c r="S17" s="22">
        <v>-6.7265375035517301E-3</v>
      </c>
      <c r="T17" s="22">
        <v>0.44263628945853001</v>
      </c>
      <c r="U17" s="22">
        <v>0.58718194673419599</v>
      </c>
      <c r="V17" s="22">
        <v>0.48000435617197401</v>
      </c>
      <c r="W17" s="22">
        <v>0.673320990607154</v>
      </c>
      <c r="X17" s="22">
        <v>0.352100661188746</v>
      </c>
      <c r="Y17" s="22">
        <v>0.41324138882782202</v>
      </c>
      <c r="Z17" s="22">
        <v>0.46503812573871001</v>
      </c>
      <c r="AA17" s="22">
        <v>0.69392962956053805</v>
      </c>
      <c r="AB17" s="22">
        <v>0.37134698120762699</v>
      </c>
      <c r="AC17" s="22">
        <v>0.46141387613114099</v>
      </c>
      <c r="AD17" s="22">
        <v>0.405187417328643</v>
      </c>
      <c r="AE17" s="22"/>
      <c r="AF17" s="22">
        <v>0.58543892096536798</v>
      </c>
      <c r="AG17" s="22">
        <v>0.355766532529603</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0.301552784912896</v>
      </c>
      <c r="D9" s="17">
        <v>0.29394922959608399</v>
      </c>
      <c r="E9" s="17">
        <v>0.30986087030085901</v>
      </c>
      <c r="F9" s="17"/>
      <c r="G9" s="17">
        <v>0.27794256487166202</v>
      </c>
      <c r="H9" s="17">
        <v>0.36809843003715897</v>
      </c>
      <c r="I9" s="17">
        <v>0.34194762298476</v>
      </c>
      <c r="J9" s="17">
        <v>0.34247521287613297</v>
      </c>
      <c r="K9" s="17">
        <v>0.29153747270837199</v>
      </c>
      <c r="L9" s="17">
        <v>0.21606005053899499</v>
      </c>
      <c r="M9" s="17"/>
      <c r="N9" s="17">
        <v>0.339645111057505</v>
      </c>
      <c r="O9" s="17">
        <v>0.26696275738311998</v>
      </c>
      <c r="P9" s="17">
        <v>0.18096582807162501</v>
      </c>
      <c r="Q9" s="17">
        <v>0.20404738367994099</v>
      </c>
      <c r="R9" s="17">
        <v>0.21787280291882699</v>
      </c>
      <c r="S9" s="17">
        <v>0.123409277393771</v>
      </c>
      <c r="T9" s="17">
        <v>0.21682579225888801</v>
      </c>
      <c r="U9" s="17">
        <v>0.315666799958155</v>
      </c>
      <c r="V9" s="17">
        <v>0.195486311083543</v>
      </c>
      <c r="W9" s="17">
        <v>0.37808020106580698</v>
      </c>
      <c r="X9" s="17">
        <v>0.32148140810822801</v>
      </c>
      <c r="Y9" s="17">
        <v>0.34390880231973298</v>
      </c>
      <c r="Z9" s="17">
        <v>0.28173118978074901</v>
      </c>
      <c r="AA9" s="17">
        <v>0.52678998031037405</v>
      </c>
      <c r="AB9" s="17">
        <v>0.26488564727234098</v>
      </c>
      <c r="AC9" s="17">
        <v>0.369190432226779</v>
      </c>
      <c r="AD9" s="17">
        <v>0.34637320500494301</v>
      </c>
      <c r="AE9" s="17"/>
      <c r="AF9" s="17">
        <v>0.36414401648079298</v>
      </c>
      <c r="AG9" s="17">
        <v>0.260306503813787</v>
      </c>
    </row>
    <row r="10" spans="2:33" x14ac:dyDescent="0.5">
      <c r="B10" s="18" t="s">
        <v>94</v>
      </c>
      <c r="C10" s="17">
        <v>0.33061161961757901</v>
      </c>
      <c r="D10" s="17">
        <v>0.347571326107945</v>
      </c>
      <c r="E10" s="17">
        <v>0.31438709550952798</v>
      </c>
      <c r="F10" s="17"/>
      <c r="G10" s="17">
        <v>0.46773673835652702</v>
      </c>
      <c r="H10" s="17">
        <v>0.35254749777949002</v>
      </c>
      <c r="I10" s="17">
        <v>0.36452592377719101</v>
      </c>
      <c r="J10" s="17">
        <v>0.287560566927622</v>
      </c>
      <c r="K10" s="17">
        <v>0.33312928016156401</v>
      </c>
      <c r="L10" s="17">
        <v>0.27586929108693697</v>
      </c>
      <c r="M10" s="17"/>
      <c r="N10" s="17">
        <v>0.30239124876103302</v>
      </c>
      <c r="O10" s="17">
        <v>0.23052460041605599</v>
      </c>
      <c r="P10" s="17">
        <v>0.37577386081591702</v>
      </c>
      <c r="Q10" s="17">
        <v>0.27694271118659303</v>
      </c>
      <c r="R10" s="17">
        <v>0.38902971211871901</v>
      </c>
      <c r="S10" s="17">
        <v>0.373227453854453</v>
      </c>
      <c r="T10" s="17">
        <v>0.29438520827137099</v>
      </c>
      <c r="U10" s="17">
        <v>0.32268989602329401</v>
      </c>
      <c r="V10" s="17">
        <v>0.25629389502355299</v>
      </c>
      <c r="W10" s="17">
        <v>0.401738714104384</v>
      </c>
      <c r="X10" s="17">
        <v>0.32412975994085103</v>
      </c>
      <c r="Y10" s="17">
        <v>0.32738890036245699</v>
      </c>
      <c r="Z10" s="17">
        <v>0.36692145397663201</v>
      </c>
      <c r="AA10" s="17">
        <v>0.195674231817804</v>
      </c>
      <c r="AB10" s="17">
        <v>0.345228276865582</v>
      </c>
      <c r="AC10" s="17">
        <v>0.44958030877444399</v>
      </c>
      <c r="AD10" s="17">
        <v>0.36739722707755101</v>
      </c>
      <c r="AE10" s="17"/>
      <c r="AF10" s="17">
        <v>0.31156413690069501</v>
      </c>
      <c r="AG10" s="17">
        <v>0.34316350279180202</v>
      </c>
    </row>
    <row r="11" spans="2:33" ht="28.7" x14ac:dyDescent="0.5">
      <c r="B11" s="18" t="s">
        <v>188</v>
      </c>
      <c r="C11" s="17">
        <v>0.16990258621009699</v>
      </c>
      <c r="D11" s="17">
        <v>0.153575897421286</v>
      </c>
      <c r="E11" s="17">
        <v>0.18359827247899399</v>
      </c>
      <c r="F11" s="17"/>
      <c r="G11" s="17">
        <v>0.17736958868407601</v>
      </c>
      <c r="H11" s="17">
        <v>0.18367214592747699</v>
      </c>
      <c r="I11" s="17">
        <v>0.17670783638660301</v>
      </c>
      <c r="J11" s="17">
        <v>0.202607084821395</v>
      </c>
      <c r="K11" s="17">
        <v>0.143660137414102</v>
      </c>
      <c r="L11" s="17">
        <v>0.14572197365658901</v>
      </c>
      <c r="M11" s="17"/>
      <c r="N11" s="17">
        <v>0.15204909975755501</v>
      </c>
      <c r="O11" s="17">
        <v>0.17443564687854399</v>
      </c>
      <c r="P11" s="17">
        <v>0.17758833351978001</v>
      </c>
      <c r="Q11" s="17">
        <v>0.30223273546634599</v>
      </c>
      <c r="R11" s="17">
        <v>8.4947407038996697E-2</v>
      </c>
      <c r="S11" s="17">
        <v>0</v>
      </c>
      <c r="T11" s="17">
        <v>0.248788387033819</v>
      </c>
      <c r="U11" s="17">
        <v>0.167722282953082</v>
      </c>
      <c r="V11" s="17">
        <v>0.27808444455269599</v>
      </c>
      <c r="W11" s="17">
        <v>0.104414047185989</v>
      </c>
      <c r="X11" s="17">
        <v>0.24290980194504699</v>
      </c>
      <c r="Y11" s="17">
        <v>0.116097494930508</v>
      </c>
      <c r="Z11" s="17">
        <v>0.17025767856169499</v>
      </c>
      <c r="AA11" s="17">
        <v>0.12240682469401599</v>
      </c>
      <c r="AB11" s="17">
        <v>0.233723269471414</v>
      </c>
      <c r="AC11" s="17">
        <v>0</v>
      </c>
      <c r="AD11" s="17">
        <v>6.0354431230169397E-2</v>
      </c>
      <c r="AE11" s="17"/>
      <c r="AF11" s="17">
        <v>0.16160322798565099</v>
      </c>
      <c r="AG11" s="17">
        <v>0.17537168553427801</v>
      </c>
    </row>
    <row r="12" spans="2:33" x14ac:dyDescent="0.5">
      <c r="B12" s="18" t="s">
        <v>96</v>
      </c>
      <c r="C12" s="17">
        <v>8.4436984716204394E-2</v>
      </c>
      <c r="D12" s="17">
        <v>8.1499090759559203E-2</v>
      </c>
      <c r="E12" s="17">
        <v>8.7522866350845704E-2</v>
      </c>
      <c r="F12" s="17"/>
      <c r="G12" s="17">
        <v>5.4320315064143601E-2</v>
      </c>
      <c r="H12" s="17">
        <v>6.9808870196556697E-2</v>
      </c>
      <c r="I12" s="17">
        <v>4.92309639651494E-2</v>
      </c>
      <c r="J12" s="17">
        <v>8.9107845636200597E-2</v>
      </c>
      <c r="K12" s="17">
        <v>0.101971619626849</v>
      </c>
      <c r="L12" s="17">
        <v>0.114432370818506</v>
      </c>
      <c r="M12" s="17"/>
      <c r="N12" s="17">
        <v>0.142295924836771</v>
      </c>
      <c r="O12" s="17">
        <v>7.7594614863857603E-2</v>
      </c>
      <c r="P12" s="17">
        <v>0</v>
      </c>
      <c r="Q12" s="17">
        <v>8.2901304645937798E-2</v>
      </c>
      <c r="R12" s="17">
        <v>0</v>
      </c>
      <c r="S12" s="17">
        <v>0</v>
      </c>
      <c r="T12" s="17">
        <v>9.52401124669226E-2</v>
      </c>
      <c r="U12" s="17">
        <v>8.9313205778508695E-2</v>
      </c>
      <c r="V12" s="17">
        <v>8.2331732799695106E-2</v>
      </c>
      <c r="W12" s="17">
        <v>5.7707064724792402E-2</v>
      </c>
      <c r="X12" s="17">
        <v>6.7682267010554104E-2</v>
      </c>
      <c r="Y12" s="17">
        <v>9.1856536052285706E-2</v>
      </c>
      <c r="Z12" s="17">
        <v>7.3935922194384093E-2</v>
      </c>
      <c r="AA12" s="17">
        <v>0</v>
      </c>
      <c r="AB12" s="17">
        <v>8.19175081106161E-2</v>
      </c>
      <c r="AC12" s="17">
        <v>0.18122925899877701</v>
      </c>
      <c r="AD12" s="17">
        <v>8.1118660990876806E-2</v>
      </c>
      <c r="AE12" s="17"/>
      <c r="AF12" s="17">
        <v>8.6194616247026401E-2</v>
      </c>
      <c r="AG12" s="17">
        <v>8.3278743180242601E-2</v>
      </c>
    </row>
    <row r="13" spans="2:33" x14ac:dyDescent="0.5">
      <c r="B13" s="18" t="s">
        <v>97</v>
      </c>
      <c r="C13" s="17">
        <v>5.9080169741174103E-2</v>
      </c>
      <c r="D13" s="17">
        <v>6.7885807469244996E-2</v>
      </c>
      <c r="E13" s="17">
        <v>5.1039896997985702E-2</v>
      </c>
      <c r="F13" s="17"/>
      <c r="G13" s="17">
        <v>2.2630793023592E-2</v>
      </c>
      <c r="H13" s="17">
        <v>6.7265697099654397E-3</v>
      </c>
      <c r="I13" s="17">
        <v>3.6708896603088001E-2</v>
      </c>
      <c r="J13" s="17">
        <v>3.8183724520835897E-2</v>
      </c>
      <c r="K13" s="17">
        <v>8.6864645183959893E-2</v>
      </c>
      <c r="L13" s="17">
        <v>0.116557632157757</v>
      </c>
      <c r="M13" s="17"/>
      <c r="N13" s="17">
        <v>5.1501100455328103E-2</v>
      </c>
      <c r="O13" s="17">
        <v>0.10374291855724101</v>
      </c>
      <c r="P13" s="17">
        <v>0.26567197759267802</v>
      </c>
      <c r="Q13" s="17">
        <v>3.7399304796467699E-2</v>
      </c>
      <c r="R13" s="17">
        <v>0.308150077923457</v>
      </c>
      <c r="S13" s="17">
        <v>0.16765586618179501</v>
      </c>
      <c r="T13" s="17">
        <v>4.7150099108831001E-2</v>
      </c>
      <c r="U13" s="17">
        <v>4.5249177752742897E-2</v>
      </c>
      <c r="V13" s="17">
        <v>5.80301983005077E-2</v>
      </c>
      <c r="W13" s="17">
        <v>2.1137579241181099E-2</v>
      </c>
      <c r="X13" s="17">
        <v>0</v>
      </c>
      <c r="Y13" s="17">
        <v>8.0955894487730704E-2</v>
      </c>
      <c r="Z13" s="17">
        <v>6.1441896223775397E-2</v>
      </c>
      <c r="AA13" s="17">
        <v>4.6740709762330697E-2</v>
      </c>
      <c r="AB13" s="17">
        <v>5.0255572330470601E-2</v>
      </c>
      <c r="AC13" s="17">
        <v>0</v>
      </c>
      <c r="AD13" s="17">
        <v>4.1682125238459898E-2</v>
      </c>
      <c r="AE13" s="17"/>
      <c r="AF13" s="17">
        <v>4.3314953054949E-2</v>
      </c>
      <c r="AG13" s="17">
        <v>6.9469109896841505E-2</v>
      </c>
    </row>
    <row r="14" spans="2:33" x14ac:dyDescent="0.5">
      <c r="B14" s="18" t="s">
        <v>77</v>
      </c>
      <c r="C14" s="17">
        <v>5.4415854802050599E-2</v>
      </c>
      <c r="D14" s="17">
        <v>5.5518648645880998E-2</v>
      </c>
      <c r="E14" s="17">
        <v>5.3590998361787601E-2</v>
      </c>
      <c r="F14" s="17"/>
      <c r="G14" s="17">
        <v>0</v>
      </c>
      <c r="H14" s="17">
        <v>1.91464863493516E-2</v>
      </c>
      <c r="I14" s="17">
        <v>3.0878756283208301E-2</v>
      </c>
      <c r="J14" s="17">
        <v>4.0065565217813501E-2</v>
      </c>
      <c r="K14" s="17">
        <v>4.2836844905153097E-2</v>
      </c>
      <c r="L14" s="17">
        <v>0.13135868174121601</v>
      </c>
      <c r="M14" s="17"/>
      <c r="N14" s="17">
        <v>1.2117515131808001E-2</v>
      </c>
      <c r="O14" s="17">
        <v>0.14673946190118101</v>
      </c>
      <c r="P14" s="17">
        <v>0</v>
      </c>
      <c r="Q14" s="17">
        <v>9.6476560224714805E-2</v>
      </c>
      <c r="R14" s="17">
        <v>0</v>
      </c>
      <c r="S14" s="17">
        <v>0.33570740256998</v>
      </c>
      <c r="T14" s="17">
        <v>9.76104008601687E-2</v>
      </c>
      <c r="U14" s="17">
        <v>5.9358637534216302E-2</v>
      </c>
      <c r="V14" s="17">
        <v>0.12977341824000499</v>
      </c>
      <c r="W14" s="17">
        <v>3.6922393677847498E-2</v>
      </c>
      <c r="X14" s="17">
        <v>4.3796762995319899E-2</v>
      </c>
      <c r="Y14" s="17">
        <v>3.97923718472852E-2</v>
      </c>
      <c r="Z14" s="17">
        <v>4.5711859262764297E-2</v>
      </c>
      <c r="AA14" s="17">
        <v>0.10838825341547501</v>
      </c>
      <c r="AB14" s="17">
        <v>2.39897259495759E-2</v>
      </c>
      <c r="AC14" s="17">
        <v>0</v>
      </c>
      <c r="AD14" s="17">
        <v>0.10307435045799999</v>
      </c>
      <c r="AE14" s="17"/>
      <c r="AF14" s="17">
        <v>3.3179049330886001E-2</v>
      </c>
      <c r="AG14" s="17">
        <v>6.8410454783048705E-2</v>
      </c>
    </row>
    <row r="15" spans="2:33" x14ac:dyDescent="0.5">
      <c r="B15" s="18" t="s">
        <v>98</v>
      </c>
      <c r="C15" s="21">
        <v>0.63216440453047396</v>
      </c>
      <c r="D15" s="21">
        <v>0.64152055570402899</v>
      </c>
      <c r="E15" s="21">
        <v>0.624247965810387</v>
      </c>
      <c r="F15" s="21"/>
      <c r="G15" s="21">
        <v>0.74567930322818798</v>
      </c>
      <c r="H15" s="21">
        <v>0.72064592781664905</v>
      </c>
      <c r="I15" s="21">
        <v>0.70647354676195095</v>
      </c>
      <c r="J15" s="21">
        <v>0.63003577980375502</v>
      </c>
      <c r="K15" s="21">
        <v>0.624666752869936</v>
      </c>
      <c r="L15" s="21">
        <v>0.49192934162593199</v>
      </c>
      <c r="M15" s="21"/>
      <c r="N15" s="21">
        <v>0.64203635981853802</v>
      </c>
      <c r="O15" s="21">
        <v>0.49748735779917602</v>
      </c>
      <c r="P15" s="21">
        <v>0.55673968888754199</v>
      </c>
      <c r="Q15" s="21">
        <v>0.48099009486653399</v>
      </c>
      <c r="R15" s="21">
        <v>0.606902515037547</v>
      </c>
      <c r="S15" s="21">
        <v>0.49663673124822399</v>
      </c>
      <c r="T15" s="21">
        <v>0.51121100053025903</v>
      </c>
      <c r="U15" s="21">
        <v>0.63835669598144995</v>
      </c>
      <c r="V15" s="21">
        <v>0.45178020610709602</v>
      </c>
      <c r="W15" s="21">
        <v>0.77981891517018997</v>
      </c>
      <c r="X15" s="21">
        <v>0.64561116804907903</v>
      </c>
      <c r="Y15" s="21">
        <v>0.67129770268219002</v>
      </c>
      <c r="Z15" s="21">
        <v>0.64865264375738096</v>
      </c>
      <c r="AA15" s="21">
        <v>0.72246421212817802</v>
      </c>
      <c r="AB15" s="21">
        <v>0.61011392413792298</v>
      </c>
      <c r="AC15" s="21">
        <v>0.81877074100122305</v>
      </c>
      <c r="AD15" s="21">
        <v>0.71377043208249402</v>
      </c>
      <c r="AE15" s="21"/>
      <c r="AF15" s="21">
        <v>0.67570815338148704</v>
      </c>
      <c r="AG15" s="21">
        <v>0.60347000660558903</v>
      </c>
    </row>
    <row r="16" spans="2:33" x14ac:dyDescent="0.5">
      <c r="B16" s="18" t="s">
        <v>99</v>
      </c>
      <c r="C16" s="21">
        <v>0.143517154457379</v>
      </c>
      <c r="D16" s="21">
        <v>0.14938489822880399</v>
      </c>
      <c r="E16" s="21">
        <v>0.138562763348831</v>
      </c>
      <c r="F16" s="21"/>
      <c r="G16" s="21">
        <v>7.6951108087735601E-2</v>
      </c>
      <c r="H16" s="21">
        <v>7.6535439906522104E-2</v>
      </c>
      <c r="I16" s="21">
        <v>8.5939860568237395E-2</v>
      </c>
      <c r="J16" s="21">
        <v>0.12729157015703599</v>
      </c>
      <c r="K16" s="21">
        <v>0.18883626481080901</v>
      </c>
      <c r="L16" s="21">
        <v>0.23099000297626299</v>
      </c>
      <c r="M16" s="21"/>
      <c r="N16" s="21">
        <v>0.193797025292099</v>
      </c>
      <c r="O16" s="21">
        <v>0.18133753342109901</v>
      </c>
      <c r="P16" s="21">
        <v>0.26567197759267802</v>
      </c>
      <c r="Q16" s="21">
        <v>0.120300609442405</v>
      </c>
      <c r="R16" s="21">
        <v>0.308150077923457</v>
      </c>
      <c r="S16" s="21">
        <v>0.16765586618179501</v>
      </c>
      <c r="T16" s="21">
        <v>0.14239021157575399</v>
      </c>
      <c r="U16" s="21">
        <v>0.13456238353125199</v>
      </c>
      <c r="V16" s="21">
        <v>0.14036193110020301</v>
      </c>
      <c r="W16" s="21">
        <v>7.8844643965973502E-2</v>
      </c>
      <c r="X16" s="21">
        <v>6.7682267010554104E-2</v>
      </c>
      <c r="Y16" s="21">
        <v>0.17281243054001599</v>
      </c>
      <c r="Z16" s="21">
        <v>0.13537781841815999</v>
      </c>
      <c r="AA16" s="21">
        <v>4.6740709762330697E-2</v>
      </c>
      <c r="AB16" s="21">
        <v>0.132173080441087</v>
      </c>
      <c r="AC16" s="21">
        <v>0.18122925899877701</v>
      </c>
      <c r="AD16" s="21">
        <v>0.122800786229337</v>
      </c>
      <c r="AE16" s="21"/>
      <c r="AF16" s="21">
        <v>0.12950956930197499</v>
      </c>
      <c r="AG16" s="21">
        <v>0.15274785307708399</v>
      </c>
    </row>
    <row r="17" spans="2:33" x14ac:dyDescent="0.5">
      <c r="B17" s="18" t="s">
        <v>100</v>
      </c>
      <c r="C17" s="22">
        <v>0.48864725007309601</v>
      </c>
      <c r="D17" s="22">
        <v>0.49213565747522497</v>
      </c>
      <c r="E17" s="22">
        <v>0.485685202461556</v>
      </c>
      <c r="F17" s="22"/>
      <c r="G17" s="22">
        <v>0.66872819514045301</v>
      </c>
      <c r="H17" s="22">
        <v>0.64411048791012704</v>
      </c>
      <c r="I17" s="22">
        <v>0.62053368619371396</v>
      </c>
      <c r="J17" s="22">
        <v>0.50274420964671895</v>
      </c>
      <c r="K17" s="22">
        <v>0.435830488059127</v>
      </c>
      <c r="L17" s="22">
        <v>0.26093933864966901</v>
      </c>
      <c r="M17" s="22"/>
      <c r="N17" s="22">
        <v>0.44823933452643899</v>
      </c>
      <c r="O17" s="22">
        <v>0.31614982437807698</v>
      </c>
      <c r="P17" s="22">
        <v>0.29106771129486397</v>
      </c>
      <c r="Q17" s="22">
        <v>0.36068948542412899</v>
      </c>
      <c r="R17" s="22">
        <v>0.29875243711409</v>
      </c>
      <c r="S17" s="22">
        <v>0.32898086506642898</v>
      </c>
      <c r="T17" s="22">
        <v>0.36882078895450499</v>
      </c>
      <c r="U17" s="22">
        <v>0.50379431245019801</v>
      </c>
      <c r="V17" s="22">
        <v>0.31141827500689301</v>
      </c>
      <c r="W17" s="22">
        <v>0.70097427120421696</v>
      </c>
      <c r="X17" s="22">
        <v>0.57792890103852501</v>
      </c>
      <c r="Y17" s="22">
        <v>0.49848527214217397</v>
      </c>
      <c r="Z17" s="22">
        <v>0.51327482533922097</v>
      </c>
      <c r="AA17" s="22">
        <v>0.67572350236584799</v>
      </c>
      <c r="AB17" s="22">
        <v>0.47794084369683598</v>
      </c>
      <c r="AC17" s="22">
        <v>0.63754148200244498</v>
      </c>
      <c r="AD17" s="22">
        <v>0.59096964585315703</v>
      </c>
      <c r="AE17" s="22"/>
      <c r="AF17" s="22">
        <v>0.54619858407951205</v>
      </c>
      <c r="AG17" s="22">
        <v>0.45072215352850498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0.246467621815562</v>
      </c>
      <c r="D9" s="17">
        <v>0.27975003594485498</v>
      </c>
      <c r="E9" s="17">
        <v>0.21616774441237399</v>
      </c>
      <c r="F9" s="17"/>
      <c r="G9" s="17">
        <v>0.288742980094775</v>
      </c>
      <c r="H9" s="17">
        <v>0.32201448655940501</v>
      </c>
      <c r="I9" s="17">
        <v>0.25314507161377697</v>
      </c>
      <c r="J9" s="17">
        <v>0.26442269099557397</v>
      </c>
      <c r="K9" s="17">
        <v>0.20518798120866899</v>
      </c>
      <c r="L9" s="17">
        <v>0.197339772341763</v>
      </c>
      <c r="M9" s="17"/>
      <c r="N9" s="17">
        <v>0.32054042001750099</v>
      </c>
      <c r="O9" s="17">
        <v>0.32232697508441099</v>
      </c>
      <c r="P9" s="17">
        <v>0.32025613857541901</v>
      </c>
      <c r="Q9" s="17">
        <v>0.18090886716600199</v>
      </c>
      <c r="R9" s="17">
        <v>0.21787280291882699</v>
      </c>
      <c r="S9" s="17">
        <v>0.123409277393771</v>
      </c>
      <c r="T9" s="17">
        <v>0.308103308644534</v>
      </c>
      <c r="U9" s="17">
        <v>0.29315293916846102</v>
      </c>
      <c r="V9" s="17">
        <v>0.12962529893262001</v>
      </c>
      <c r="W9" s="17">
        <v>0.277055901783685</v>
      </c>
      <c r="X9" s="17">
        <v>0.327318764376264</v>
      </c>
      <c r="Y9" s="17">
        <v>0.28629757610519202</v>
      </c>
      <c r="Z9" s="17">
        <v>0.22562224565796499</v>
      </c>
      <c r="AA9" s="17">
        <v>0.210640924000812</v>
      </c>
      <c r="AB9" s="17">
        <v>0.20482266141247399</v>
      </c>
      <c r="AC9" s="17">
        <v>0.25076730005826797</v>
      </c>
      <c r="AD9" s="17">
        <v>0.16657402668835</v>
      </c>
      <c r="AE9" s="17"/>
      <c r="AF9" s="17">
        <v>0.334644180172332</v>
      </c>
      <c r="AG9" s="17">
        <v>0.18836115831851299</v>
      </c>
    </row>
    <row r="10" spans="2:33" x14ac:dyDescent="0.5">
      <c r="B10" s="18" t="s">
        <v>94</v>
      </c>
      <c r="C10" s="17">
        <v>0.26700026293599699</v>
      </c>
      <c r="D10" s="17">
        <v>0.290080973617171</v>
      </c>
      <c r="E10" s="17">
        <v>0.246359978269063</v>
      </c>
      <c r="F10" s="17"/>
      <c r="G10" s="17">
        <v>0.40229687878548398</v>
      </c>
      <c r="H10" s="17">
        <v>0.287993159010209</v>
      </c>
      <c r="I10" s="17">
        <v>0.28409851465390501</v>
      </c>
      <c r="J10" s="17">
        <v>0.25829903330490001</v>
      </c>
      <c r="K10" s="17">
        <v>0.26020376097190001</v>
      </c>
      <c r="L10" s="17">
        <v>0.20463914626045401</v>
      </c>
      <c r="M10" s="17"/>
      <c r="N10" s="17">
        <v>0.19837990392548699</v>
      </c>
      <c r="O10" s="17">
        <v>0.29144200289727301</v>
      </c>
      <c r="P10" s="17">
        <v>0.33746119217114201</v>
      </c>
      <c r="Q10" s="17">
        <v>0.231209608234998</v>
      </c>
      <c r="R10" s="17">
        <v>0.30939853751628599</v>
      </c>
      <c r="S10" s="17">
        <v>0.47649998283342498</v>
      </c>
      <c r="T10" s="17">
        <v>7.6621187761413606E-2</v>
      </c>
      <c r="U10" s="17">
        <v>0.28245303582875397</v>
      </c>
      <c r="V10" s="17">
        <v>0.42419244942624901</v>
      </c>
      <c r="W10" s="17">
        <v>0.410506669744716</v>
      </c>
      <c r="X10" s="17">
        <v>0.18183015506809899</v>
      </c>
      <c r="Y10" s="17">
        <v>0.27379304601744597</v>
      </c>
      <c r="Z10" s="17">
        <v>0.243777433722388</v>
      </c>
      <c r="AA10" s="17">
        <v>0.35102304778855198</v>
      </c>
      <c r="AB10" s="17">
        <v>0.22721163924313201</v>
      </c>
      <c r="AC10" s="17">
        <v>0.15784644967111899</v>
      </c>
      <c r="AD10" s="17">
        <v>0.31423248879746402</v>
      </c>
      <c r="AE10" s="17"/>
      <c r="AF10" s="17">
        <v>0.321428804727381</v>
      </c>
      <c r="AG10" s="17">
        <v>0.231133019580884</v>
      </c>
    </row>
    <row r="11" spans="2:33" ht="28.7" x14ac:dyDescent="0.5">
      <c r="B11" s="18" t="s">
        <v>188</v>
      </c>
      <c r="C11" s="17">
        <v>0.22949551836651999</v>
      </c>
      <c r="D11" s="17">
        <v>0.219881217408325</v>
      </c>
      <c r="E11" s="17">
        <v>0.23711861786739299</v>
      </c>
      <c r="F11" s="17"/>
      <c r="G11" s="17">
        <v>0.18456460502388</v>
      </c>
      <c r="H11" s="17">
        <v>0.29543419373595697</v>
      </c>
      <c r="I11" s="17">
        <v>0.25012940165709102</v>
      </c>
      <c r="J11" s="17">
        <v>0.25287463685946798</v>
      </c>
      <c r="K11" s="17">
        <v>0.21892780804825801</v>
      </c>
      <c r="L11" s="17">
        <v>0.18166375442765501</v>
      </c>
      <c r="M11" s="17"/>
      <c r="N11" s="17">
        <v>0.209659985241376</v>
      </c>
      <c r="O11" s="17">
        <v>0.176876608009985</v>
      </c>
      <c r="P11" s="17">
        <v>0</v>
      </c>
      <c r="Q11" s="17">
        <v>0.235686205179436</v>
      </c>
      <c r="R11" s="17">
        <v>8.4947407038996697E-2</v>
      </c>
      <c r="S11" s="17">
        <v>0.40009073977280402</v>
      </c>
      <c r="T11" s="17">
        <v>0.23486063867900001</v>
      </c>
      <c r="U11" s="17">
        <v>0.238772870492995</v>
      </c>
      <c r="V11" s="17">
        <v>0.25869029730667698</v>
      </c>
      <c r="W11" s="17">
        <v>0.14070647818159401</v>
      </c>
      <c r="X11" s="17">
        <v>0.230344385103982</v>
      </c>
      <c r="Y11" s="17">
        <v>0.198258028090049</v>
      </c>
      <c r="Z11" s="17">
        <v>0.20917697547695099</v>
      </c>
      <c r="AA11" s="17">
        <v>0.18103068385855101</v>
      </c>
      <c r="AB11" s="17">
        <v>0.265595675094354</v>
      </c>
      <c r="AC11" s="17">
        <v>0.43494354744011798</v>
      </c>
      <c r="AD11" s="17">
        <v>0.27255357144937098</v>
      </c>
      <c r="AE11" s="17"/>
      <c r="AF11" s="17">
        <v>0.17650393030497299</v>
      </c>
      <c r="AG11" s="17">
        <v>0.264415839988627</v>
      </c>
    </row>
    <row r="12" spans="2:33" x14ac:dyDescent="0.5">
      <c r="B12" s="18" t="s">
        <v>96</v>
      </c>
      <c r="C12" s="17">
        <v>5.3633211293676201E-2</v>
      </c>
      <c r="D12" s="17">
        <v>5.6063103067913497E-2</v>
      </c>
      <c r="E12" s="17">
        <v>5.1559091085421303E-2</v>
      </c>
      <c r="F12" s="17"/>
      <c r="G12" s="17">
        <v>2.4594918082972501E-2</v>
      </c>
      <c r="H12" s="17">
        <v>4.7740286888474599E-2</v>
      </c>
      <c r="I12" s="17">
        <v>8.7017573508147497E-2</v>
      </c>
      <c r="J12" s="17">
        <v>2.4520063535354599E-2</v>
      </c>
      <c r="K12" s="17">
        <v>6.3012991750399497E-2</v>
      </c>
      <c r="L12" s="17">
        <v>5.9545051665732797E-2</v>
      </c>
      <c r="M12" s="17"/>
      <c r="N12" s="17">
        <v>9.8611051574355402E-2</v>
      </c>
      <c r="O12" s="17">
        <v>0</v>
      </c>
      <c r="P12" s="17">
        <v>0</v>
      </c>
      <c r="Q12" s="17">
        <v>9.8532121793852595E-2</v>
      </c>
      <c r="R12" s="17">
        <v>0</v>
      </c>
      <c r="S12" s="17">
        <v>0</v>
      </c>
      <c r="T12" s="17">
        <v>4.9155326224532198E-2</v>
      </c>
      <c r="U12" s="17">
        <v>8.6866889652334703E-2</v>
      </c>
      <c r="V12" s="17">
        <v>2.2401605251933899E-2</v>
      </c>
      <c r="W12" s="17">
        <v>2.1524903815881399E-2</v>
      </c>
      <c r="X12" s="17">
        <v>0.17653688593828701</v>
      </c>
      <c r="Y12" s="17">
        <v>3.1104299598097601E-2</v>
      </c>
      <c r="Z12" s="17">
        <v>5.6389586093721099E-2</v>
      </c>
      <c r="AA12" s="17">
        <v>4.6960562555272603E-2</v>
      </c>
      <c r="AB12" s="17">
        <v>4.2445865667524202E-2</v>
      </c>
      <c r="AC12" s="17">
        <v>0</v>
      </c>
      <c r="AD12" s="17">
        <v>7.5873430960261806E-2</v>
      </c>
      <c r="AE12" s="17"/>
      <c r="AF12" s="17">
        <v>6.4479070733304E-2</v>
      </c>
      <c r="AG12" s="17">
        <v>4.6486022206606803E-2</v>
      </c>
    </row>
    <row r="13" spans="2:33" x14ac:dyDescent="0.5">
      <c r="B13" s="18" t="s">
        <v>97</v>
      </c>
      <c r="C13" s="17">
        <v>6.1504952741720999E-2</v>
      </c>
      <c r="D13" s="17">
        <v>4.5794883463278403E-2</v>
      </c>
      <c r="E13" s="17">
        <v>7.64959417203806E-2</v>
      </c>
      <c r="F13" s="17"/>
      <c r="G13" s="17">
        <v>3.3976770932253902E-2</v>
      </c>
      <c r="H13" s="17">
        <v>3.2004372056970098E-2</v>
      </c>
      <c r="I13" s="17">
        <v>2.1953262906133399E-2</v>
      </c>
      <c r="J13" s="17">
        <v>4.48928620977493E-2</v>
      </c>
      <c r="K13" s="17">
        <v>7.0660306221286398E-2</v>
      </c>
      <c r="L13" s="17">
        <v>0.12515897234513401</v>
      </c>
      <c r="M13" s="17"/>
      <c r="N13" s="17">
        <v>2.1415523503587101E-2</v>
      </c>
      <c r="O13" s="17">
        <v>0</v>
      </c>
      <c r="P13" s="17">
        <v>0.26567197759267802</v>
      </c>
      <c r="Q13" s="17">
        <v>0.12027239473243199</v>
      </c>
      <c r="R13" s="17">
        <v>0.308150077923457</v>
      </c>
      <c r="S13" s="17">
        <v>0</v>
      </c>
      <c r="T13" s="17">
        <v>4.4460477359962301E-2</v>
      </c>
      <c r="U13" s="17">
        <v>3.8317015949323401E-2</v>
      </c>
      <c r="V13" s="17">
        <v>1.04457476536485E-2</v>
      </c>
      <c r="W13" s="17">
        <v>0</v>
      </c>
      <c r="X13" s="17">
        <v>4.0173046518048802E-2</v>
      </c>
      <c r="Y13" s="17">
        <v>7.5773055301347494E-2</v>
      </c>
      <c r="Z13" s="17">
        <v>7.8350468254655997E-2</v>
      </c>
      <c r="AA13" s="17">
        <v>0</v>
      </c>
      <c r="AB13" s="17">
        <v>8.0976807737165396E-2</v>
      </c>
      <c r="AC13" s="17">
        <v>6.3514537708428104E-2</v>
      </c>
      <c r="AD13" s="17">
        <v>3.9126065597598701E-2</v>
      </c>
      <c r="AE13" s="17"/>
      <c r="AF13" s="17">
        <v>2.92339982625529E-2</v>
      </c>
      <c r="AG13" s="17">
        <v>8.2770820602787301E-2</v>
      </c>
    </row>
    <row r="14" spans="2:33" x14ac:dyDescent="0.5">
      <c r="B14" s="18" t="s">
        <v>77</v>
      </c>
      <c r="C14" s="17">
        <v>0.14189843284652401</v>
      </c>
      <c r="D14" s="17">
        <v>0.108429786498457</v>
      </c>
      <c r="E14" s="17">
        <v>0.17229862664536799</v>
      </c>
      <c r="F14" s="17"/>
      <c r="G14" s="17">
        <v>6.5823847080634906E-2</v>
      </c>
      <c r="H14" s="17">
        <v>1.48135017489838E-2</v>
      </c>
      <c r="I14" s="17">
        <v>0.103656175660946</v>
      </c>
      <c r="J14" s="17">
        <v>0.15499071320695501</v>
      </c>
      <c r="K14" s="17">
        <v>0.18200715179948701</v>
      </c>
      <c r="L14" s="17">
        <v>0.23165330295926201</v>
      </c>
      <c r="M14" s="17"/>
      <c r="N14" s="17">
        <v>0.15139311573769401</v>
      </c>
      <c r="O14" s="17">
        <v>0.20935441400833099</v>
      </c>
      <c r="P14" s="17">
        <v>7.6610691660761399E-2</v>
      </c>
      <c r="Q14" s="17">
        <v>0.13339080289327901</v>
      </c>
      <c r="R14" s="17">
        <v>7.9631174602432894E-2</v>
      </c>
      <c r="S14" s="17">
        <v>0</v>
      </c>
      <c r="T14" s="17">
        <v>0.28679906133055799</v>
      </c>
      <c r="U14" s="17">
        <v>6.0437248908131097E-2</v>
      </c>
      <c r="V14" s="17">
        <v>0.15464460142887199</v>
      </c>
      <c r="W14" s="17">
        <v>0.150206046474122</v>
      </c>
      <c r="X14" s="17">
        <v>4.3796762995319899E-2</v>
      </c>
      <c r="Y14" s="17">
        <v>0.13477399488786701</v>
      </c>
      <c r="Z14" s="17">
        <v>0.186683290794319</v>
      </c>
      <c r="AA14" s="17">
        <v>0.21034478179681301</v>
      </c>
      <c r="AB14" s="17">
        <v>0.17894735084534999</v>
      </c>
      <c r="AC14" s="17">
        <v>9.2928165122066794E-2</v>
      </c>
      <c r="AD14" s="17">
        <v>0.13164041650695399</v>
      </c>
      <c r="AE14" s="17"/>
      <c r="AF14" s="17">
        <v>7.3710015799456102E-2</v>
      </c>
      <c r="AG14" s="17">
        <v>0.186833139302582</v>
      </c>
    </row>
    <row r="15" spans="2:33" x14ac:dyDescent="0.5">
      <c r="B15" s="18" t="s">
        <v>98</v>
      </c>
      <c r="C15" s="21">
        <v>0.51346788475155902</v>
      </c>
      <c r="D15" s="21">
        <v>0.56983100956202604</v>
      </c>
      <c r="E15" s="21">
        <v>0.46252772268143699</v>
      </c>
      <c r="F15" s="21"/>
      <c r="G15" s="21">
        <v>0.69103985888025898</v>
      </c>
      <c r="H15" s="21">
        <v>0.61000764556961395</v>
      </c>
      <c r="I15" s="21">
        <v>0.53724358626768198</v>
      </c>
      <c r="J15" s="21">
        <v>0.52272172430047403</v>
      </c>
      <c r="K15" s="21">
        <v>0.465391742180569</v>
      </c>
      <c r="L15" s="21">
        <v>0.40197891860221602</v>
      </c>
      <c r="M15" s="21"/>
      <c r="N15" s="21">
        <v>0.51892032394298704</v>
      </c>
      <c r="O15" s="21">
        <v>0.61376897798168395</v>
      </c>
      <c r="P15" s="21">
        <v>0.65771733074656102</v>
      </c>
      <c r="Q15" s="21">
        <v>0.412118475401</v>
      </c>
      <c r="R15" s="21">
        <v>0.52727134043511403</v>
      </c>
      <c r="S15" s="21">
        <v>0.59990926022719604</v>
      </c>
      <c r="T15" s="21">
        <v>0.38472449640594802</v>
      </c>
      <c r="U15" s="21">
        <v>0.575605974997216</v>
      </c>
      <c r="V15" s="21">
        <v>0.55381774835886899</v>
      </c>
      <c r="W15" s="21">
        <v>0.68756257152840194</v>
      </c>
      <c r="X15" s="21">
        <v>0.50914891944436302</v>
      </c>
      <c r="Y15" s="21">
        <v>0.56009062212263905</v>
      </c>
      <c r="Z15" s="21">
        <v>0.46939967938035299</v>
      </c>
      <c r="AA15" s="21">
        <v>0.561663971789363</v>
      </c>
      <c r="AB15" s="21">
        <v>0.432034300655606</v>
      </c>
      <c r="AC15" s="21">
        <v>0.40861374972938702</v>
      </c>
      <c r="AD15" s="21">
        <v>0.48080651548581399</v>
      </c>
      <c r="AE15" s="21"/>
      <c r="AF15" s="21">
        <v>0.656072984899714</v>
      </c>
      <c r="AG15" s="21">
        <v>0.41949417789939702</v>
      </c>
    </row>
    <row r="16" spans="2:33" x14ac:dyDescent="0.5">
      <c r="B16" s="18" t="s">
        <v>99</v>
      </c>
      <c r="C16" s="21">
        <v>0.11513816403539701</v>
      </c>
      <c r="D16" s="21">
        <v>0.101857986531192</v>
      </c>
      <c r="E16" s="21">
        <v>0.12805503280580199</v>
      </c>
      <c r="F16" s="21"/>
      <c r="G16" s="21">
        <v>5.85716890152264E-2</v>
      </c>
      <c r="H16" s="21">
        <v>7.9744658945444705E-2</v>
      </c>
      <c r="I16" s="21">
        <v>0.108970836414281</v>
      </c>
      <c r="J16" s="21">
        <v>6.9412925633103903E-2</v>
      </c>
      <c r="K16" s="21">
        <v>0.13367329797168601</v>
      </c>
      <c r="L16" s="21">
        <v>0.184704024010867</v>
      </c>
      <c r="M16" s="21"/>
      <c r="N16" s="21">
        <v>0.120026575077943</v>
      </c>
      <c r="O16" s="21">
        <v>0</v>
      </c>
      <c r="P16" s="21">
        <v>0.26567197759267802</v>
      </c>
      <c r="Q16" s="21">
        <v>0.21880451652628499</v>
      </c>
      <c r="R16" s="21">
        <v>0.308150077923457</v>
      </c>
      <c r="S16" s="21">
        <v>0</v>
      </c>
      <c r="T16" s="21">
        <v>9.3615803584494506E-2</v>
      </c>
      <c r="U16" s="21">
        <v>0.12518390560165801</v>
      </c>
      <c r="V16" s="21">
        <v>3.2847352905582397E-2</v>
      </c>
      <c r="W16" s="21">
        <v>2.1524903815881399E-2</v>
      </c>
      <c r="X16" s="21">
        <v>0.21670993245633599</v>
      </c>
      <c r="Y16" s="21">
        <v>0.106877354899445</v>
      </c>
      <c r="Z16" s="21">
        <v>0.13474005434837699</v>
      </c>
      <c r="AA16" s="21">
        <v>4.6960562555272603E-2</v>
      </c>
      <c r="AB16" s="21">
        <v>0.12342267340469</v>
      </c>
      <c r="AC16" s="21">
        <v>6.3514537708428104E-2</v>
      </c>
      <c r="AD16" s="21">
        <v>0.114999496557861</v>
      </c>
      <c r="AE16" s="21"/>
      <c r="AF16" s="21">
        <v>9.3713068995856894E-2</v>
      </c>
      <c r="AG16" s="21">
        <v>0.12925684280939401</v>
      </c>
    </row>
    <row r="17" spans="2:33" x14ac:dyDescent="0.5">
      <c r="B17" s="18" t="s">
        <v>100</v>
      </c>
      <c r="C17" s="22">
        <v>0.39832972071616102</v>
      </c>
      <c r="D17" s="22">
        <v>0.46797302303083399</v>
      </c>
      <c r="E17" s="22">
        <v>0.334472689875635</v>
      </c>
      <c r="F17" s="22"/>
      <c r="G17" s="22">
        <v>0.63246816986503296</v>
      </c>
      <c r="H17" s="22">
        <v>0.53026298662417004</v>
      </c>
      <c r="I17" s="22">
        <v>0.42827274985340102</v>
      </c>
      <c r="J17" s="22">
        <v>0.45330879866737001</v>
      </c>
      <c r="K17" s="22">
        <v>0.33171844420888302</v>
      </c>
      <c r="L17" s="22">
        <v>0.21727489459134899</v>
      </c>
      <c r="M17" s="22"/>
      <c r="N17" s="22">
        <v>0.39889374886504497</v>
      </c>
      <c r="O17" s="22">
        <v>0.61376897798168395</v>
      </c>
      <c r="P17" s="22">
        <v>0.392045353153883</v>
      </c>
      <c r="Q17" s="22">
        <v>0.193313958874715</v>
      </c>
      <c r="R17" s="22">
        <v>0.21912126251165701</v>
      </c>
      <c r="S17" s="22">
        <v>0.59990926022719604</v>
      </c>
      <c r="T17" s="22">
        <v>0.29110869282145302</v>
      </c>
      <c r="U17" s="22">
        <v>0.45042206939555701</v>
      </c>
      <c r="V17" s="22">
        <v>0.52097039545328605</v>
      </c>
      <c r="W17" s="22">
        <v>0.66603766771252004</v>
      </c>
      <c r="X17" s="22">
        <v>0.29243898698802701</v>
      </c>
      <c r="Y17" s="22">
        <v>0.45321326722319399</v>
      </c>
      <c r="Z17" s="22">
        <v>0.33465962503197599</v>
      </c>
      <c r="AA17" s="22">
        <v>0.51470340923409097</v>
      </c>
      <c r="AB17" s="22">
        <v>0.30861162725091701</v>
      </c>
      <c r="AC17" s="22">
        <v>0.345099212020959</v>
      </c>
      <c r="AD17" s="22">
        <v>0.36580701892795298</v>
      </c>
      <c r="AE17" s="22"/>
      <c r="AF17" s="22">
        <v>0.56235991590385703</v>
      </c>
      <c r="AG17" s="22">
        <v>0.29023733509000299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0.36868291219219901</v>
      </c>
      <c r="D9" s="17">
        <v>0.36351362755630201</v>
      </c>
      <c r="E9" s="17">
        <v>0.37338641630605202</v>
      </c>
      <c r="F9" s="17"/>
      <c r="G9" s="17">
        <v>0.363285415179188</v>
      </c>
      <c r="H9" s="17">
        <v>0.41199244563924697</v>
      </c>
      <c r="I9" s="17">
        <v>0.37929106309539201</v>
      </c>
      <c r="J9" s="17">
        <v>0.421382106781856</v>
      </c>
      <c r="K9" s="17">
        <v>0.34757112670430701</v>
      </c>
      <c r="L9" s="17">
        <v>0.310061659770964</v>
      </c>
      <c r="M9" s="17"/>
      <c r="N9" s="17">
        <v>0.36278923299281002</v>
      </c>
      <c r="O9" s="17">
        <v>0.28756011935046699</v>
      </c>
      <c r="P9" s="17">
        <v>0.20635281684176901</v>
      </c>
      <c r="Q9" s="17">
        <v>0.225883940647744</v>
      </c>
      <c r="R9" s="17">
        <v>0.13986437095316701</v>
      </c>
      <c r="S9" s="17">
        <v>0.59990926022719604</v>
      </c>
      <c r="T9" s="17">
        <v>0.21682579225888801</v>
      </c>
      <c r="U9" s="17">
        <v>0.38989066081017498</v>
      </c>
      <c r="V9" s="17">
        <v>0.31464571260538099</v>
      </c>
      <c r="W9" s="17">
        <v>0.39722116421325898</v>
      </c>
      <c r="X9" s="17">
        <v>0.40869121604102698</v>
      </c>
      <c r="Y9" s="17">
        <v>0.43940724455097802</v>
      </c>
      <c r="Z9" s="17">
        <v>0.42443331118684902</v>
      </c>
      <c r="AA9" s="17">
        <v>0.439737176234617</v>
      </c>
      <c r="AB9" s="17">
        <v>0.32829789869673498</v>
      </c>
      <c r="AC9" s="17">
        <v>0.45701694422137301</v>
      </c>
      <c r="AD9" s="17">
        <v>0.34163544665381501</v>
      </c>
      <c r="AE9" s="17"/>
      <c r="AF9" s="17">
        <v>0.399981914459347</v>
      </c>
      <c r="AG9" s="17">
        <v>0.34805754002274403</v>
      </c>
    </row>
    <row r="10" spans="2:33" x14ac:dyDescent="0.5">
      <c r="B10" s="18" t="s">
        <v>94</v>
      </c>
      <c r="C10" s="17">
        <v>0.40697135659810701</v>
      </c>
      <c r="D10" s="17">
        <v>0.414247350633064</v>
      </c>
      <c r="E10" s="17">
        <v>0.40171482216828802</v>
      </c>
      <c r="F10" s="17"/>
      <c r="G10" s="17">
        <v>0.41354915607314502</v>
      </c>
      <c r="H10" s="17">
        <v>0.436916856838657</v>
      </c>
      <c r="I10" s="17">
        <v>0.45710722363788397</v>
      </c>
      <c r="J10" s="17">
        <v>0.36428379408228401</v>
      </c>
      <c r="K10" s="17">
        <v>0.384105816051316</v>
      </c>
      <c r="L10" s="17">
        <v>0.40022030363417099</v>
      </c>
      <c r="M10" s="17"/>
      <c r="N10" s="17">
        <v>0.39709081542096902</v>
      </c>
      <c r="O10" s="17">
        <v>0.324239859061625</v>
      </c>
      <c r="P10" s="17">
        <v>0.527975205565553</v>
      </c>
      <c r="Q10" s="17">
        <v>0.513648675709096</v>
      </c>
      <c r="R10" s="17">
        <v>0.46703814408437899</v>
      </c>
      <c r="S10" s="17">
        <v>0.23243487359100801</v>
      </c>
      <c r="T10" s="17">
        <v>0.50887663811385597</v>
      </c>
      <c r="U10" s="17">
        <v>0.40412790597403703</v>
      </c>
      <c r="V10" s="17">
        <v>0.40258211330899202</v>
      </c>
      <c r="W10" s="17">
        <v>0.40069414015198601</v>
      </c>
      <c r="X10" s="17">
        <v>0.37030475701452298</v>
      </c>
      <c r="Y10" s="17">
        <v>0.34279289756145898</v>
      </c>
      <c r="Z10" s="17">
        <v>0.32019365468729699</v>
      </c>
      <c r="AA10" s="17">
        <v>0.31741704174876301</v>
      </c>
      <c r="AB10" s="17">
        <v>0.52026137748026102</v>
      </c>
      <c r="AC10" s="17">
        <v>0.36175379677984998</v>
      </c>
      <c r="AD10" s="17">
        <v>0.37821548656343701</v>
      </c>
      <c r="AE10" s="17"/>
      <c r="AF10" s="17">
        <v>0.42492824183254901</v>
      </c>
      <c r="AG10" s="17">
        <v>0.39513815380770101</v>
      </c>
    </row>
    <row r="11" spans="2:33" ht="28.7" x14ac:dyDescent="0.5">
      <c r="B11" s="18" t="s">
        <v>188</v>
      </c>
      <c r="C11" s="17">
        <v>0.141442580630182</v>
      </c>
      <c r="D11" s="17">
        <v>0.14457470916882001</v>
      </c>
      <c r="E11" s="17">
        <v>0.13675493084110801</v>
      </c>
      <c r="F11" s="17"/>
      <c r="G11" s="17">
        <v>0.14258972398542</v>
      </c>
      <c r="H11" s="17">
        <v>9.0717359486277405E-2</v>
      </c>
      <c r="I11" s="17">
        <v>0.12040831010465</v>
      </c>
      <c r="J11" s="17">
        <v>0.16209523322587399</v>
      </c>
      <c r="K11" s="17">
        <v>0.15359968266541299</v>
      </c>
      <c r="L11" s="17">
        <v>0.160229965528041</v>
      </c>
      <c r="M11" s="17"/>
      <c r="N11" s="17">
        <v>8.8323032302772803E-2</v>
      </c>
      <c r="O11" s="17">
        <v>0.22203429327229901</v>
      </c>
      <c r="P11" s="17">
        <v>0</v>
      </c>
      <c r="Q11" s="17">
        <v>0.22229472624556401</v>
      </c>
      <c r="R11" s="17">
        <v>8.4947407038996697E-2</v>
      </c>
      <c r="S11" s="17">
        <v>0</v>
      </c>
      <c r="T11" s="17">
        <v>0.115727539004714</v>
      </c>
      <c r="U11" s="17">
        <v>0.11779616906675</v>
      </c>
      <c r="V11" s="17">
        <v>0.19262604346614001</v>
      </c>
      <c r="W11" s="17">
        <v>0.12736899697239501</v>
      </c>
      <c r="X11" s="17">
        <v>0.22100402694444901</v>
      </c>
      <c r="Y11" s="17">
        <v>0.149711318169747</v>
      </c>
      <c r="Z11" s="17">
        <v>0.16179817242851599</v>
      </c>
      <c r="AA11" s="17">
        <v>0.17502029509594499</v>
      </c>
      <c r="AB11" s="17">
        <v>0.13243567063363801</v>
      </c>
      <c r="AC11" s="17">
        <v>0.116393482729372</v>
      </c>
      <c r="AD11" s="17">
        <v>0.12975485211457399</v>
      </c>
      <c r="AE11" s="17"/>
      <c r="AF11" s="17">
        <v>0.12924952903544601</v>
      </c>
      <c r="AG11" s="17">
        <v>0.14947754049491799</v>
      </c>
    </row>
    <row r="12" spans="2:33" x14ac:dyDescent="0.5">
      <c r="B12" s="18" t="s">
        <v>96</v>
      </c>
      <c r="C12" s="17">
        <v>3.6518829872699603E-2</v>
      </c>
      <c r="D12" s="17">
        <v>3.2792957248301398E-2</v>
      </c>
      <c r="E12" s="17">
        <v>4.0159099746680998E-2</v>
      </c>
      <c r="F12" s="17"/>
      <c r="G12" s="17">
        <v>6.58308943272993E-2</v>
      </c>
      <c r="H12" s="17">
        <v>3.69728747623842E-2</v>
      </c>
      <c r="I12" s="17">
        <v>2.50503889460801E-2</v>
      </c>
      <c r="J12" s="17">
        <v>2.5971759026283899E-2</v>
      </c>
      <c r="K12" s="17">
        <v>3.1758826307541198E-2</v>
      </c>
      <c r="L12" s="17">
        <v>4.6032422186296197E-2</v>
      </c>
      <c r="M12" s="17"/>
      <c r="N12" s="17">
        <v>7.9362724715821995E-2</v>
      </c>
      <c r="O12" s="17">
        <v>0.10032087064624599</v>
      </c>
      <c r="P12" s="17">
        <v>0</v>
      </c>
      <c r="Q12" s="17">
        <v>1.82145500930198E-2</v>
      </c>
      <c r="R12" s="17">
        <v>0</v>
      </c>
      <c r="S12" s="17">
        <v>0.16765586618179501</v>
      </c>
      <c r="T12" s="17">
        <v>0.13633979194256099</v>
      </c>
      <c r="U12" s="17">
        <v>5.4595208367830703E-2</v>
      </c>
      <c r="V12" s="17">
        <v>0</v>
      </c>
      <c r="W12" s="17">
        <v>2.1137579241181099E-2</v>
      </c>
      <c r="X12" s="17">
        <v>0</v>
      </c>
      <c r="Y12" s="17">
        <v>3.6657213762149699E-2</v>
      </c>
      <c r="Z12" s="17">
        <v>4.7660448560685603E-2</v>
      </c>
      <c r="AA12" s="17">
        <v>0</v>
      </c>
      <c r="AB12" s="17">
        <v>1.1072757824178299E-2</v>
      </c>
      <c r="AC12" s="17">
        <v>0</v>
      </c>
      <c r="AD12" s="17">
        <v>4.7319864210175103E-2</v>
      </c>
      <c r="AE12" s="17"/>
      <c r="AF12" s="17">
        <v>1.7846943243546801E-2</v>
      </c>
      <c r="AG12" s="17">
        <v>4.8823203269176003E-2</v>
      </c>
    </row>
    <row r="13" spans="2:33" x14ac:dyDescent="0.5">
      <c r="B13" s="18" t="s">
        <v>97</v>
      </c>
      <c r="C13" s="17">
        <v>1.5164647032907E-2</v>
      </c>
      <c r="D13" s="17">
        <v>1.7377181868208399E-2</v>
      </c>
      <c r="E13" s="17">
        <v>1.3145659569095599E-2</v>
      </c>
      <c r="F13" s="17"/>
      <c r="G13" s="17">
        <v>0</v>
      </c>
      <c r="H13" s="17">
        <v>5.6930183590468897E-3</v>
      </c>
      <c r="I13" s="17">
        <v>4.0121023139193203E-3</v>
      </c>
      <c r="J13" s="17">
        <v>3.9984379950256197E-3</v>
      </c>
      <c r="K13" s="17">
        <v>3.68102636629438E-2</v>
      </c>
      <c r="L13" s="17">
        <v>2.8695020259903701E-2</v>
      </c>
      <c r="M13" s="17"/>
      <c r="N13" s="17">
        <v>1.72743370272282E-2</v>
      </c>
      <c r="O13" s="17">
        <v>0</v>
      </c>
      <c r="P13" s="17">
        <v>0.26567197759267802</v>
      </c>
      <c r="Q13" s="17">
        <v>0</v>
      </c>
      <c r="R13" s="17">
        <v>0.308150077923457</v>
      </c>
      <c r="S13" s="17">
        <v>0</v>
      </c>
      <c r="T13" s="17">
        <v>2.2230238679981099E-2</v>
      </c>
      <c r="U13" s="17">
        <v>1.0790279366277199E-2</v>
      </c>
      <c r="V13" s="17">
        <v>0</v>
      </c>
      <c r="W13" s="17">
        <v>0</v>
      </c>
      <c r="X13" s="17">
        <v>0</v>
      </c>
      <c r="Y13" s="17">
        <v>0</v>
      </c>
      <c r="Z13" s="17">
        <v>2.9485440686716199E-2</v>
      </c>
      <c r="AA13" s="17">
        <v>0</v>
      </c>
      <c r="AB13" s="17">
        <v>7.9322953651866004E-3</v>
      </c>
      <c r="AC13" s="17">
        <v>0</v>
      </c>
      <c r="AD13" s="17">
        <v>0</v>
      </c>
      <c r="AE13" s="17"/>
      <c r="AF13" s="17">
        <v>7.2611211145730704E-3</v>
      </c>
      <c r="AG13" s="17">
        <v>2.0372901344824002E-2</v>
      </c>
    </row>
    <row r="14" spans="2:33" x14ac:dyDescent="0.5">
      <c r="B14" s="18" t="s">
        <v>77</v>
      </c>
      <c r="C14" s="17">
        <v>3.1219673673904502E-2</v>
      </c>
      <c r="D14" s="17">
        <v>2.7494173525304502E-2</v>
      </c>
      <c r="E14" s="17">
        <v>3.4839071368774899E-2</v>
      </c>
      <c r="F14" s="17"/>
      <c r="G14" s="17">
        <v>1.4744810434947801E-2</v>
      </c>
      <c r="H14" s="17">
        <v>1.7707444914388502E-2</v>
      </c>
      <c r="I14" s="17">
        <v>1.4130911902074101E-2</v>
      </c>
      <c r="J14" s="17">
        <v>2.2268668888676301E-2</v>
      </c>
      <c r="K14" s="17">
        <v>4.6154284608479201E-2</v>
      </c>
      <c r="L14" s="17">
        <v>5.4760628620625099E-2</v>
      </c>
      <c r="M14" s="17"/>
      <c r="N14" s="17">
        <v>5.5159857540398802E-2</v>
      </c>
      <c r="O14" s="17">
        <v>6.5844857669363793E-2</v>
      </c>
      <c r="P14" s="17">
        <v>0</v>
      </c>
      <c r="Q14" s="17">
        <v>1.9958107304576998E-2</v>
      </c>
      <c r="R14" s="17">
        <v>0</v>
      </c>
      <c r="S14" s="17">
        <v>0</v>
      </c>
      <c r="T14" s="17">
        <v>0</v>
      </c>
      <c r="U14" s="17">
        <v>2.2799776414930199E-2</v>
      </c>
      <c r="V14" s="17">
        <v>9.0146130619487105E-2</v>
      </c>
      <c r="W14" s="17">
        <v>5.35781194211798E-2</v>
      </c>
      <c r="X14" s="17">
        <v>0</v>
      </c>
      <c r="Y14" s="17">
        <v>3.1431325955667E-2</v>
      </c>
      <c r="Z14" s="17">
        <v>1.64289724499358E-2</v>
      </c>
      <c r="AA14" s="17">
        <v>6.7825486920674902E-2</v>
      </c>
      <c r="AB14" s="17">
        <v>0</v>
      </c>
      <c r="AC14" s="17">
        <v>6.4835776269405093E-2</v>
      </c>
      <c r="AD14" s="17">
        <v>0.10307435045799999</v>
      </c>
      <c r="AE14" s="17"/>
      <c r="AF14" s="17">
        <v>2.0732250314538101E-2</v>
      </c>
      <c r="AG14" s="17">
        <v>3.8130661060636901E-2</v>
      </c>
    </row>
    <row r="15" spans="2:33" x14ac:dyDescent="0.5">
      <c r="B15" s="18" t="s">
        <v>98</v>
      </c>
      <c r="C15" s="21">
        <v>0.77565426879030697</v>
      </c>
      <c r="D15" s="21">
        <v>0.77776097818936596</v>
      </c>
      <c r="E15" s="21">
        <v>0.77510123847433998</v>
      </c>
      <c r="F15" s="21"/>
      <c r="G15" s="21">
        <v>0.77683457125233302</v>
      </c>
      <c r="H15" s="21">
        <v>0.84890930247790297</v>
      </c>
      <c r="I15" s="21">
        <v>0.83639828673327599</v>
      </c>
      <c r="J15" s="21">
        <v>0.78566590086414001</v>
      </c>
      <c r="K15" s="21">
        <v>0.73167694275562301</v>
      </c>
      <c r="L15" s="21">
        <v>0.71028196340513405</v>
      </c>
      <c r="M15" s="21"/>
      <c r="N15" s="21">
        <v>0.75988004841377799</v>
      </c>
      <c r="O15" s="21">
        <v>0.61179997841209199</v>
      </c>
      <c r="P15" s="21">
        <v>0.73432802240732198</v>
      </c>
      <c r="Q15" s="21">
        <v>0.73953261635683998</v>
      </c>
      <c r="R15" s="21">
        <v>0.606902515037547</v>
      </c>
      <c r="S15" s="21">
        <v>0.83234413381820505</v>
      </c>
      <c r="T15" s="21">
        <v>0.72570243037274396</v>
      </c>
      <c r="U15" s="21">
        <v>0.79401856678421201</v>
      </c>
      <c r="V15" s="21">
        <v>0.71722782591437195</v>
      </c>
      <c r="W15" s="21">
        <v>0.79791530436524505</v>
      </c>
      <c r="X15" s="21">
        <v>0.77899597305555102</v>
      </c>
      <c r="Y15" s="21">
        <v>0.78220014211243605</v>
      </c>
      <c r="Z15" s="21">
        <v>0.74462696587414601</v>
      </c>
      <c r="AA15" s="21">
        <v>0.75715421798338001</v>
      </c>
      <c r="AB15" s="21">
        <v>0.848559276176997</v>
      </c>
      <c r="AC15" s="21">
        <v>0.81877074100122305</v>
      </c>
      <c r="AD15" s="21">
        <v>0.71985093321725102</v>
      </c>
      <c r="AE15" s="21"/>
      <c r="AF15" s="21">
        <v>0.82491015629189601</v>
      </c>
      <c r="AG15" s="21">
        <v>0.74319569383044504</v>
      </c>
    </row>
    <row r="16" spans="2:33" x14ac:dyDescent="0.5">
      <c r="B16" s="18" t="s">
        <v>99</v>
      </c>
      <c r="C16" s="21">
        <v>5.16834769056067E-2</v>
      </c>
      <c r="D16" s="21">
        <v>5.0170139116509797E-2</v>
      </c>
      <c r="E16" s="21">
        <v>5.3304759315776697E-2</v>
      </c>
      <c r="F16" s="21"/>
      <c r="G16" s="21">
        <v>6.58308943272993E-2</v>
      </c>
      <c r="H16" s="21">
        <v>4.2665893121431098E-2</v>
      </c>
      <c r="I16" s="21">
        <v>2.90624912599995E-2</v>
      </c>
      <c r="J16" s="21">
        <v>2.99701970213095E-2</v>
      </c>
      <c r="K16" s="21">
        <v>6.8569089970484998E-2</v>
      </c>
      <c r="L16" s="21">
        <v>7.4727442446199902E-2</v>
      </c>
      <c r="M16" s="21"/>
      <c r="N16" s="21">
        <v>9.6637061743050104E-2</v>
      </c>
      <c r="O16" s="21">
        <v>0.10032087064624599</v>
      </c>
      <c r="P16" s="21">
        <v>0.26567197759267802</v>
      </c>
      <c r="Q16" s="21">
        <v>1.82145500930198E-2</v>
      </c>
      <c r="R16" s="21">
        <v>0.308150077923457</v>
      </c>
      <c r="S16" s="21">
        <v>0.16765586618179501</v>
      </c>
      <c r="T16" s="21">
        <v>0.15857003062254199</v>
      </c>
      <c r="U16" s="21">
        <v>6.5385487734107905E-2</v>
      </c>
      <c r="V16" s="21">
        <v>0</v>
      </c>
      <c r="W16" s="21">
        <v>2.1137579241181099E-2</v>
      </c>
      <c r="X16" s="21">
        <v>0</v>
      </c>
      <c r="Y16" s="21">
        <v>3.6657213762149699E-2</v>
      </c>
      <c r="Z16" s="21">
        <v>7.7145889247401803E-2</v>
      </c>
      <c r="AA16" s="21">
        <v>0</v>
      </c>
      <c r="AB16" s="21">
        <v>1.90050531893649E-2</v>
      </c>
      <c r="AC16" s="21">
        <v>0</v>
      </c>
      <c r="AD16" s="21">
        <v>4.7319864210175103E-2</v>
      </c>
      <c r="AE16" s="21"/>
      <c r="AF16" s="21">
        <v>2.5108064358119901E-2</v>
      </c>
      <c r="AG16" s="21">
        <v>6.9196104613999901E-2</v>
      </c>
    </row>
    <row r="17" spans="2:33" x14ac:dyDescent="0.5">
      <c r="B17" s="18" t="s">
        <v>100</v>
      </c>
      <c r="C17" s="22">
        <v>0.72397079188470004</v>
      </c>
      <c r="D17" s="22">
        <v>0.72759083907285604</v>
      </c>
      <c r="E17" s="22">
        <v>0.72179647915856304</v>
      </c>
      <c r="F17" s="22"/>
      <c r="G17" s="22">
        <v>0.71100367692503397</v>
      </c>
      <c r="H17" s="22">
        <v>0.80624340935647199</v>
      </c>
      <c r="I17" s="22">
        <v>0.80733579547327705</v>
      </c>
      <c r="J17" s="22">
        <v>0.75569570384283102</v>
      </c>
      <c r="K17" s="22">
        <v>0.66310785278513795</v>
      </c>
      <c r="L17" s="22">
        <v>0.63555452095893405</v>
      </c>
      <c r="M17" s="22"/>
      <c r="N17" s="22">
        <v>0.66324298667072801</v>
      </c>
      <c r="O17" s="22">
        <v>0.51147910776584604</v>
      </c>
      <c r="P17" s="22">
        <v>0.46865604481464401</v>
      </c>
      <c r="Q17" s="22">
        <v>0.72131806626382</v>
      </c>
      <c r="R17" s="22">
        <v>0.29875243711409</v>
      </c>
      <c r="S17" s="22">
        <v>0.66468826763640898</v>
      </c>
      <c r="T17" s="22">
        <v>0.56713239975020202</v>
      </c>
      <c r="U17" s="22">
        <v>0.72863307905010399</v>
      </c>
      <c r="V17" s="22">
        <v>0.71722782591437195</v>
      </c>
      <c r="W17" s="22">
        <v>0.77677772512406396</v>
      </c>
      <c r="X17" s="22">
        <v>0.77899597305555102</v>
      </c>
      <c r="Y17" s="22">
        <v>0.74554292835028602</v>
      </c>
      <c r="Z17" s="22">
        <v>0.66748107662674405</v>
      </c>
      <c r="AA17" s="22">
        <v>0.75715421798338001</v>
      </c>
      <c r="AB17" s="22">
        <v>0.82955422298763204</v>
      </c>
      <c r="AC17" s="22">
        <v>0.81877074100122305</v>
      </c>
      <c r="AD17" s="22">
        <v>0.67253106900707604</v>
      </c>
      <c r="AE17" s="22"/>
      <c r="AF17" s="22">
        <v>0.79980209193377605</v>
      </c>
      <c r="AG17" s="22">
        <v>0.67399958921644498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0.45741297331740599</v>
      </c>
      <c r="D9" s="17">
        <v>0.47659402382844301</v>
      </c>
      <c r="E9" s="17">
        <v>0.44117215174220098</v>
      </c>
      <c r="F9" s="17"/>
      <c r="G9" s="17">
        <v>0.48969095911591698</v>
      </c>
      <c r="H9" s="17">
        <v>0.46298883537023799</v>
      </c>
      <c r="I9" s="17">
        <v>0.47986657980138397</v>
      </c>
      <c r="J9" s="17">
        <v>0.50801745756532202</v>
      </c>
      <c r="K9" s="17">
        <v>0.45994681872362497</v>
      </c>
      <c r="L9" s="17">
        <v>0.38275168696370199</v>
      </c>
      <c r="M9" s="17"/>
      <c r="N9" s="17">
        <v>0.56727359611908801</v>
      </c>
      <c r="O9" s="17">
        <v>0.51086906177858504</v>
      </c>
      <c r="P9" s="17">
        <v>0.25975078852641797</v>
      </c>
      <c r="Q9" s="17">
        <v>0.42386215410788702</v>
      </c>
      <c r="R9" s="17">
        <v>0.21787280291882699</v>
      </c>
      <c r="S9" s="17">
        <v>0.59990926022719604</v>
      </c>
      <c r="T9" s="17">
        <v>0.39988040796671198</v>
      </c>
      <c r="U9" s="17">
        <v>0.46695264872011499</v>
      </c>
      <c r="V9" s="17">
        <v>0.41557750913439501</v>
      </c>
      <c r="W9" s="17">
        <v>0.47219903236516297</v>
      </c>
      <c r="X9" s="17">
        <v>0.37364455649540002</v>
      </c>
      <c r="Y9" s="17">
        <v>0.47156171441709099</v>
      </c>
      <c r="Z9" s="17">
        <v>0.53209177161815302</v>
      </c>
      <c r="AA9" s="17">
        <v>0.554523225710565</v>
      </c>
      <c r="AB9" s="17">
        <v>0.394128652532868</v>
      </c>
      <c r="AC9" s="17">
        <v>0.60472077499468602</v>
      </c>
      <c r="AD9" s="17">
        <v>0.39043505510445098</v>
      </c>
      <c r="AE9" s="17"/>
      <c r="AF9" s="17">
        <v>0.50860673324552197</v>
      </c>
      <c r="AG9" s="17">
        <v>0.42367738193149701</v>
      </c>
    </row>
    <row r="10" spans="2:33" x14ac:dyDescent="0.5">
      <c r="B10" s="18" t="s">
        <v>94</v>
      </c>
      <c r="C10" s="17">
        <v>0.36675001160068799</v>
      </c>
      <c r="D10" s="17">
        <v>0.35023087541797299</v>
      </c>
      <c r="E10" s="17">
        <v>0.38210429167035997</v>
      </c>
      <c r="F10" s="17"/>
      <c r="G10" s="17">
        <v>0.35304588405216097</v>
      </c>
      <c r="H10" s="17">
        <v>0.36232876841667799</v>
      </c>
      <c r="I10" s="17">
        <v>0.34660459946625599</v>
      </c>
      <c r="J10" s="17">
        <v>0.32515845880604899</v>
      </c>
      <c r="K10" s="17">
        <v>0.37725982793760299</v>
      </c>
      <c r="L10" s="17">
        <v>0.41601169784333403</v>
      </c>
      <c r="M10" s="17"/>
      <c r="N10" s="17">
        <v>0.27285778166200297</v>
      </c>
      <c r="O10" s="17">
        <v>0.245562230686727</v>
      </c>
      <c r="P10" s="17">
        <v>0.37359959202188597</v>
      </c>
      <c r="Q10" s="17">
        <v>0.386503612394413</v>
      </c>
      <c r="R10" s="17">
        <v>0.33389230033404299</v>
      </c>
      <c r="S10" s="17">
        <v>0.23243487359100801</v>
      </c>
      <c r="T10" s="17">
        <v>0.42708275099299903</v>
      </c>
      <c r="U10" s="17">
        <v>0.35861274692504902</v>
      </c>
      <c r="V10" s="17">
        <v>0.32024644217072001</v>
      </c>
      <c r="W10" s="17">
        <v>0.33767240322782499</v>
      </c>
      <c r="X10" s="17">
        <v>0.41651257209054499</v>
      </c>
      <c r="Y10" s="17">
        <v>0.42153931623816598</v>
      </c>
      <c r="Z10" s="17">
        <v>0.33594708932016498</v>
      </c>
      <c r="AA10" s="17">
        <v>0.445476774289435</v>
      </c>
      <c r="AB10" s="17">
        <v>0.419675699552985</v>
      </c>
      <c r="AC10" s="17">
        <v>0.159906388506042</v>
      </c>
      <c r="AD10" s="17">
        <v>0.34981440835434002</v>
      </c>
      <c r="AE10" s="17"/>
      <c r="AF10" s="17">
        <v>0.36014139509648302</v>
      </c>
      <c r="AG10" s="17">
        <v>0.37110494834151497</v>
      </c>
    </row>
    <row r="11" spans="2:33" ht="28.7" x14ac:dyDescent="0.5">
      <c r="B11" s="18" t="s">
        <v>188</v>
      </c>
      <c r="C11" s="17">
        <v>0.125636360322012</v>
      </c>
      <c r="D11" s="17">
        <v>0.124940737074297</v>
      </c>
      <c r="E11" s="17">
        <v>0.124482008929755</v>
      </c>
      <c r="F11" s="17"/>
      <c r="G11" s="17">
        <v>0.114780133443889</v>
      </c>
      <c r="H11" s="17">
        <v>0.14821200071932</v>
      </c>
      <c r="I11" s="17">
        <v>0.125610794665307</v>
      </c>
      <c r="J11" s="17">
        <v>0.14057661184332401</v>
      </c>
      <c r="K11" s="17">
        <v>8.8865660934530896E-2</v>
      </c>
      <c r="L11" s="17">
        <v>0.12998663062965601</v>
      </c>
      <c r="M11" s="17"/>
      <c r="N11" s="17">
        <v>0.148782790835011</v>
      </c>
      <c r="O11" s="17">
        <v>0.177723849865324</v>
      </c>
      <c r="P11" s="17">
        <v>0.100977641859018</v>
      </c>
      <c r="Q11" s="17">
        <v>0.169676126193123</v>
      </c>
      <c r="R11" s="17">
        <v>0.14008481882367299</v>
      </c>
      <c r="S11" s="17">
        <v>0</v>
      </c>
      <c r="T11" s="17">
        <v>9.8782504204829993E-2</v>
      </c>
      <c r="U11" s="17">
        <v>0.127437785104626</v>
      </c>
      <c r="V11" s="17">
        <v>0.21135492813166001</v>
      </c>
      <c r="W11" s="17">
        <v>9.94543806167731E-2</v>
      </c>
      <c r="X11" s="17">
        <v>0.209842871414056</v>
      </c>
      <c r="Y11" s="17">
        <v>8.2567601312592803E-2</v>
      </c>
      <c r="Z11" s="17">
        <v>8.1604641159445795E-2</v>
      </c>
      <c r="AA11" s="17">
        <v>0</v>
      </c>
      <c r="AB11" s="17">
        <v>0.146565567764226</v>
      </c>
      <c r="AC11" s="17">
        <v>0.17053706022986601</v>
      </c>
      <c r="AD11" s="17">
        <v>0.159535792603093</v>
      </c>
      <c r="AE11" s="17"/>
      <c r="AF11" s="17">
        <v>0.103290382738945</v>
      </c>
      <c r="AG11" s="17">
        <v>0.14036188096983199</v>
      </c>
    </row>
    <row r="12" spans="2:33" x14ac:dyDescent="0.5">
      <c r="B12" s="18" t="s">
        <v>96</v>
      </c>
      <c r="C12" s="17">
        <v>2.2320286034348401E-2</v>
      </c>
      <c r="D12" s="17">
        <v>1.65071997086556E-2</v>
      </c>
      <c r="E12" s="17">
        <v>2.7865600027733299E-2</v>
      </c>
      <c r="F12" s="17"/>
      <c r="G12" s="17">
        <v>4.2483023388034301E-2</v>
      </c>
      <c r="H12" s="17">
        <v>1.1656893744780499E-2</v>
      </c>
      <c r="I12" s="17">
        <v>3.3787114164978801E-2</v>
      </c>
      <c r="J12" s="17">
        <v>3.9984379950256197E-3</v>
      </c>
      <c r="K12" s="17">
        <v>3.0441730132928401E-2</v>
      </c>
      <c r="L12" s="17">
        <v>2.1586964876002802E-2</v>
      </c>
      <c r="M12" s="17"/>
      <c r="N12" s="17">
        <v>0</v>
      </c>
      <c r="O12" s="17">
        <v>0</v>
      </c>
      <c r="P12" s="17">
        <v>0.15728314077895</v>
      </c>
      <c r="Q12" s="17">
        <v>0</v>
      </c>
      <c r="R12" s="17">
        <v>0</v>
      </c>
      <c r="S12" s="17">
        <v>0.16765586618179501</v>
      </c>
      <c r="T12" s="17">
        <v>7.4254336835458595E-2</v>
      </c>
      <c r="U12" s="17">
        <v>2.84642266232056E-2</v>
      </c>
      <c r="V12" s="17">
        <v>3.13618950725843E-2</v>
      </c>
      <c r="W12" s="17">
        <v>3.7096064369059802E-2</v>
      </c>
      <c r="X12" s="17">
        <v>0</v>
      </c>
      <c r="Y12" s="17">
        <v>0</v>
      </c>
      <c r="Z12" s="17">
        <v>2.2480417804214899E-2</v>
      </c>
      <c r="AA12" s="17">
        <v>0</v>
      </c>
      <c r="AB12" s="17">
        <v>2.0421788582472102E-2</v>
      </c>
      <c r="AC12" s="17">
        <v>6.4835776269405093E-2</v>
      </c>
      <c r="AD12" s="17">
        <v>3.8961685180429799E-2</v>
      </c>
      <c r="AE12" s="17"/>
      <c r="AF12" s="17">
        <v>1.9572324427451E-2</v>
      </c>
      <c r="AG12" s="17">
        <v>2.41311338807388E-2</v>
      </c>
    </row>
    <row r="13" spans="2:33" x14ac:dyDescent="0.5">
      <c r="B13" s="18" t="s">
        <v>97</v>
      </c>
      <c r="C13" s="17">
        <v>1.2947171043105599E-2</v>
      </c>
      <c r="D13" s="17">
        <v>1.6286300737971E-2</v>
      </c>
      <c r="E13" s="17">
        <v>9.8616486897128795E-3</v>
      </c>
      <c r="F13" s="17"/>
      <c r="G13" s="17">
        <v>0</v>
      </c>
      <c r="H13" s="17">
        <v>0</v>
      </c>
      <c r="I13" s="17">
        <v>0</v>
      </c>
      <c r="J13" s="17">
        <v>5.3789909179605697E-3</v>
      </c>
      <c r="K13" s="17">
        <v>3.0780329562709E-2</v>
      </c>
      <c r="L13" s="17">
        <v>2.8653495650159701E-2</v>
      </c>
      <c r="M13" s="17"/>
      <c r="N13" s="17">
        <v>0</v>
      </c>
      <c r="O13" s="17">
        <v>0</v>
      </c>
      <c r="P13" s="17">
        <v>0.108388836813728</v>
      </c>
      <c r="Q13" s="17">
        <v>0</v>
      </c>
      <c r="R13" s="17">
        <v>0.308150077923457</v>
      </c>
      <c r="S13" s="17">
        <v>0</v>
      </c>
      <c r="T13" s="17">
        <v>0</v>
      </c>
      <c r="U13" s="17">
        <v>1.35510836465153E-2</v>
      </c>
      <c r="V13" s="17">
        <v>0</v>
      </c>
      <c r="W13" s="17">
        <v>0</v>
      </c>
      <c r="X13" s="17">
        <v>0</v>
      </c>
      <c r="Y13" s="17">
        <v>1.7256465920692299E-2</v>
      </c>
      <c r="Z13" s="17">
        <v>1.14471076480853E-2</v>
      </c>
      <c r="AA13" s="17">
        <v>0</v>
      </c>
      <c r="AB13" s="17">
        <v>7.9322953651866004E-3</v>
      </c>
      <c r="AC13" s="17">
        <v>0</v>
      </c>
      <c r="AD13" s="17">
        <v>0</v>
      </c>
      <c r="AE13" s="17"/>
      <c r="AF13" s="17">
        <v>1.57728235743077E-3</v>
      </c>
      <c r="AG13" s="17">
        <v>2.0439684180288398E-2</v>
      </c>
    </row>
    <row r="14" spans="2:33" x14ac:dyDescent="0.5">
      <c r="B14" s="18" t="s">
        <v>77</v>
      </c>
      <c r="C14" s="17">
        <v>1.49331976824399E-2</v>
      </c>
      <c r="D14" s="17">
        <v>1.5440863232659899E-2</v>
      </c>
      <c r="E14" s="17">
        <v>1.45142989402382E-2</v>
      </c>
      <c r="F14" s="17"/>
      <c r="G14" s="17">
        <v>0</v>
      </c>
      <c r="H14" s="17">
        <v>1.48135017489838E-2</v>
      </c>
      <c r="I14" s="17">
        <v>1.4130911902074101E-2</v>
      </c>
      <c r="J14" s="17">
        <v>1.6870042872318101E-2</v>
      </c>
      <c r="K14" s="17">
        <v>1.27056327086034E-2</v>
      </c>
      <c r="L14" s="17">
        <v>2.10095240371454E-2</v>
      </c>
      <c r="M14" s="17"/>
      <c r="N14" s="17">
        <v>1.10858313838979E-2</v>
      </c>
      <c r="O14" s="17">
        <v>6.5844857669363793E-2</v>
      </c>
      <c r="P14" s="17">
        <v>0</v>
      </c>
      <c r="Q14" s="17">
        <v>1.9958107304576998E-2</v>
      </c>
      <c r="R14" s="17">
        <v>0</v>
      </c>
      <c r="S14" s="17">
        <v>0</v>
      </c>
      <c r="T14" s="17">
        <v>0</v>
      </c>
      <c r="U14" s="17">
        <v>4.9815089804890198E-3</v>
      </c>
      <c r="V14" s="17">
        <v>2.1459225490641599E-2</v>
      </c>
      <c r="W14" s="17">
        <v>5.35781194211798E-2</v>
      </c>
      <c r="X14" s="17">
        <v>0</v>
      </c>
      <c r="Y14" s="17">
        <v>7.0749021114575299E-3</v>
      </c>
      <c r="Z14" s="17">
        <v>1.64289724499358E-2</v>
      </c>
      <c r="AA14" s="17">
        <v>0</v>
      </c>
      <c r="AB14" s="17">
        <v>1.12759962022622E-2</v>
      </c>
      <c r="AC14" s="17">
        <v>0</v>
      </c>
      <c r="AD14" s="17">
        <v>6.12530587576854E-2</v>
      </c>
      <c r="AE14" s="17"/>
      <c r="AF14" s="17">
        <v>6.8118821341675703E-3</v>
      </c>
      <c r="AG14" s="17">
        <v>2.0284970696128401E-2</v>
      </c>
    </row>
    <row r="15" spans="2:33" x14ac:dyDescent="0.5">
      <c r="B15" s="18" t="s">
        <v>98</v>
      </c>
      <c r="C15" s="21">
        <v>0.82416298491809403</v>
      </c>
      <c r="D15" s="21">
        <v>0.826824899246416</v>
      </c>
      <c r="E15" s="21">
        <v>0.82327644341256101</v>
      </c>
      <c r="F15" s="21"/>
      <c r="G15" s="21">
        <v>0.84273684316807695</v>
      </c>
      <c r="H15" s="21">
        <v>0.82531760378691599</v>
      </c>
      <c r="I15" s="21">
        <v>0.82647117926764002</v>
      </c>
      <c r="J15" s="21">
        <v>0.83317591637137101</v>
      </c>
      <c r="K15" s="21">
        <v>0.83720664666122802</v>
      </c>
      <c r="L15" s="21">
        <v>0.79876338480703601</v>
      </c>
      <c r="M15" s="21"/>
      <c r="N15" s="21">
        <v>0.84013137778109104</v>
      </c>
      <c r="O15" s="21">
        <v>0.75643129246531204</v>
      </c>
      <c r="P15" s="21">
        <v>0.63335038054830395</v>
      </c>
      <c r="Q15" s="21">
        <v>0.81036576650229997</v>
      </c>
      <c r="R15" s="21">
        <v>0.55176510325286998</v>
      </c>
      <c r="S15" s="21">
        <v>0.83234413381820505</v>
      </c>
      <c r="T15" s="21">
        <v>0.82696315895971195</v>
      </c>
      <c r="U15" s="21">
        <v>0.82556539564516396</v>
      </c>
      <c r="V15" s="21">
        <v>0.73582395130511502</v>
      </c>
      <c r="W15" s="21">
        <v>0.80987143559298702</v>
      </c>
      <c r="X15" s="21">
        <v>0.790157128585945</v>
      </c>
      <c r="Y15" s="21">
        <v>0.89310103065525703</v>
      </c>
      <c r="Z15" s="21">
        <v>0.86803886093831795</v>
      </c>
      <c r="AA15" s="21">
        <v>1</v>
      </c>
      <c r="AB15" s="21">
        <v>0.813804352085853</v>
      </c>
      <c r="AC15" s="21">
        <v>0.76462716350072901</v>
      </c>
      <c r="AD15" s="21">
        <v>0.74024946345879195</v>
      </c>
      <c r="AE15" s="21"/>
      <c r="AF15" s="21">
        <v>0.86874812834200599</v>
      </c>
      <c r="AG15" s="21">
        <v>0.79478233027301204</v>
      </c>
    </row>
    <row r="16" spans="2:33" x14ac:dyDescent="0.5">
      <c r="B16" s="18" t="s">
        <v>99</v>
      </c>
      <c r="C16" s="21">
        <v>3.5267457077453997E-2</v>
      </c>
      <c r="D16" s="21">
        <v>3.2793500446626697E-2</v>
      </c>
      <c r="E16" s="21">
        <v>3.7727248717446198E-2</v>
      </c>
      <c r="F16" s="21"/>
      <c r="G16" s="21">
        <v>4.2483023388034301E-2</v>
      </c>
      <c r="H16" s="21">
        <v>1.1656893744780499E-2</v>
      </c>
      <c r="I16" s="21">
        <v>3.3787114164978801E-2</v>
      </c>
      <c r="J16" s="21">
        <v>9.3774289129862007E-3</v>
      </c>
      <c r="K16" s="21">
        <v>6.1222059695637397E-2</v>
      </c>
      <c r="L16" s="21">
        <v>5.0240460526162503E-2</v>
      </c>
      <c r="M16" s="21"/>
      <c r="N16" s="21">
        <v>0</v>
      </c>
      <c r="O16" s="21">
        <v>0</v>
      </c>
      <c r="P16" s="21">
        <v>0.26567197759267802</v>
      </c>
      <c r="Q16" s="21">
        <v>0</v>
      </c>
      <c r="R16" s="21">
        <v>0.308150077923457</v>
      </c>
      <c r="S16" s="21">
        <v>0.16765586618179501</v>
      </c>
      <c r="T16" s="21">
        <v>7.4254336835458595E-2</v>
      </c>
      <c r="U16" s="21">
        <v>4.2015310269720801E-2</v>
      </c>
      <c r="V16" s="21">
        <v>3.13618950725843E-2</v>
      </c>
      <c r="W16" s="21">
        <v>3.7096064369059802E-2</v>
      </c>
      <c r="X16" s="21">
        <v>0</v>
      </c>
      <c r="Y16" s="21">
        <v>1.7256465920692299E-2</v>
      </c>
      <c r="Z16" s="21">
        <v>3.3927525452300197E-2</v>
      </c>
      <c r="AA16" s="21">
        <v>0</v>
      </c>
      <c r="AB16" s="21">
        <v>2.83540839476587E-2</v>
      </c>
      <c r="AC16" s="21">
        <v>6.4835776269405093E-2</v>
      </c>
      <c r="AD16" s="21">
        <v>3.8961685180429799E-2</v>
      </c>
      <c r="AE16" s="21"/>
      <c r="AF16" s="21">
        <v>2.1149606784881699E-2</v>
      </c>
      <c r="AG16" s="21">
        <v>4.4570818061027202E-2</v>
      </c>
    </row>
    <row r="17" spans="2:33" x14ac:dyDescent="0.5">
      <c r="B17" s="18" t="s">
        <v>100</v>
      </c>
      <c r="C17" s="22">
        <v>0.78889552784063999</v>
      </c>
      <c r="D17" s="22">
        <v>0.79403139879979001</v>
      </c>
      <c r="E17" s="22">
        <v>0.78554919469511497</v>
      </c>
      <c r="F17" s="22"/>
      <c r="G17" s="22">
        <v>0.80025381978004295</v>
      </c>
      <c r="H17" s="22">
        <v>0.81366071004213503</v>
      </c>
      <c r="I17" s="22">
        <v>0.79268406510266098</v>
      </c>
      <c r="J17" s="22">
        <v>0.82379848745838502</v>
      </c>
      <c r="K17" s="22">
        <v>0.77598458696559103</v>
      </c>
      <c r="L17" s="22">
        <v>0.74852292428087397</v>
      </c>
      <c r="M17" s="22"/>
      <c r="N17" s="22">
        <v>0.84013137778109104</v>
      </c>
      <c r="O17" s="22">
        <v>0.75643129246531204</v>
      </c>
      <c r="P17" s="22">
        <v>0.36767840295562598</v>
      </c>
      <c r="Q17" s="22">
        <v>0.81036576650229997</v>
      </c>
      <c r="R17" s="22">
        <v>0.24361502532941301</v>
      </c>
      <c r="S17" s="22">
        <v>0.66468826763640898</v>
      </c>
      <c r="T17" s="22">
        <v>0.75270882212425305</v>
      </c>
      <c r="U17" s="22">
        <v>0.78355008537544302</v>
      </c>
      <c r="V17" s="22">
        <v>0.70446205623253</v>
      </c>
      <c r="W17" s="22">
        <v>0.77277537122392703</v>
      </c>
      <c r="X17" s="22">
        <v>0.790157128585945</v>
      </c>
      <c r="Y17" s="22">
        <v>0.87584456473456496</v>
      </c>
      <c r="Z17" s="22">
        <v>0.83411133548601801</v>
      </c>
      <c r="AA17" s="22">
        <v>1</v>
      </c>
      <c r="AB17" s="22">
        <v>0.78545026813819496</v>
      </c>
      <c r="AC17" s="22">
        <v>0.69979138723132395</v>
      </c>
      <c r="AD17" s="22">
        <v>0.70128777827836197</v>
      </c>
      <c r="AE17" s="22"/>
      <c r="AF17" s="22">
        <v>0.84759852155712401</v>
      </c>
      <c r="AG17" s="22">
        <v>0.75021151221198501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0.33354856869169303</v>
      </c>
      <c r="D9" s="17">
        <v>0.33645050371787599</v>
      </c>
      <c r="E9" s="17">
        <v>0.33211521572196501</v>
      </c>
      <c r="F9" s="17"/>
      <c r="G9" s="17">
        <v>0.41918537735889799</v>
      </c>
      <c r="H9" s="17">
        <v>0.36137483867269199</v>
      </c>
      <c r="I9" s="17">
        <v>0.33995774321647598</v>
      </c>
      <c r="J9" s="17">
        <v>0.37824558509034201</v>
      </c>
      <c r="K9" s="17">
        <v>0.343862919947659</v>
      </c>
      <c r="L9" s="17">
        <v>0.23854004088785</v>
      </c>
      <c r="M9" s="17"/>
      <c r="N9" s="17">
        <v>0.32070376375846099</v>
      </c>
      <c r="O9" s="17">
        <v>0.312429853800547</v>
      </c>
      <c r="P9" s="17">
        <v>0.18505626863917801</v>
      </c>
      <c r="Q9" s="17">
        <v>0.21325211583820899</v>
      </c>
      <c r="R9" s="17">
        <v>0.21787280291882699</v>
      </c>
      <c r="S9" s="17">
        <v>0.26420185765721599</v>
      </c>
      <c r="T9" s="17">
        <v>0.26288546590549999</v>
      </c>
      <c r="U9" s="17">
        <v>0.38071851293298598</v>
      </c>
      <c r="V9" s="17">
        <v>0.33840882197487598</v>
      </c>
      <c r="W9" s="17">
        <v>0.38122237506081602</v>
      </c>
      <c r="X9" s="17">
        <v>0.23520462023713201</v>
      </c>
      <c r="Y9" s="17">
        <v>0.36465398583837899</v>
      </c>
      <c r="Z9" s="17">
        <v>0.29872360224864503</v>
      </c>
      <c r="AA9" s="17">
        <v>0.53073837719913297</v>
      </c>
      <c r="AB9" s="17">
        <v>0.329375211065281</v>
      </c>
      <c r="AC9" s="17">
        <v>0.38767744097272699</v>
      </c>
      <c r="AD9" s="17">
        <v>0.30872435066109</v>
      </c>
      <c r="AE9" s="17"/>
      <c r="AF9" s="17">
        <v>0.39963486750487198</v>
      </c>
      <c r="AG9" s="17">
        <v>0.28999911313111398</v>
      </c>
    </row>
    <row r="10" spans="2:33" x14ac:dyDescent="0.5">
      <c r="B10" s="18" t="s">
        <v>94</v>
      </c>
      <c r="C10" s="17">
        <v>0.35610705907259599</v>
      </c>
      <c r="D10" s="17">
        <v>0.35455062811232702</v>
      </c>
      <c r="E10" s="17">
        <v>0.35736915116516199</v>
      </c>
      <c r="F10" s="17"/>
      <c r="G10" s="17">
        <v>0.35718895477634699</v>
      </c>
      <c r="H10" s="17">
        <v>0.35663997685930399</v>
      </c>
      <c r="I10" s="17">
        <v>0.371564418281775</v>
      </c>
      <c r="J10" s="17">
        <v>0.36995437296744099</v>
      </c>
      <c r="K10" s="17">
        <v>0.343804262883592</v>
      </c>
      <c r="L10" s="17">
        <v>0.34091179248354803</v>
      </c>
      <c r="M10" s="17"/>
      <c r="N10" s="17">
        <v>0.34557770678821897</v>
      </c>
      <c r="O10" s="17">
        <v>0.34038057865055898</v>
      </c>
      <c r="P10" s="17">
        <v>0.44829411190912599</v>
      </c>
      <c r="Q10" s="17">
        <v>0.44383280978548401</v>
      </c>
      <c r="R10" s="17">
        <v>0.33389230033404299</v>
      </c>
      <c r="S10" s="17">
        <v>0.33570740256998</v>
      </c>
      <c r="T10" s="17">
        <v>0.46866605714732801</v>
      </c>
      <c r="U10" s="17">
        <v>0.41784188001778699</v>
      </c>
      <c r="V10" s="17">
        <v>0.28261484671822601</v>
      </c>
      <c r="W10" s="17">
        <v>0.36759542049280097</v>
      </c>
      <c r="X10" s="17">
        <v>0.29706477996548297</v>
      </c>
      <c r="Y10" s="17">
        <v>0.35854794244135502</v>
      </c>
      <c r="Z10" s="17">
        <v>0.30051390590016902</v>
      </c>
      <c r="AA10" s="17">
        <v>0.28617956142992901</v>
      </c>
      <c r="AB10" s="17">
        <v>0.31737124785708998</v>
      </c>
      <c r="AC10" s="17">
        <v>0.39343177388507</v>
      </c>
      <c r="AD10" s="17">
        <v>0.40395055654885798</v>
      </c>
      <c r="AE10" s="17"/>
      <c r="AF10" s="17">
        <v>0.34241085441610503</v>
      </c>
      <c r="AG10" s="17">
        <v>0.36513256461229399</v>
      </c>
    </row>
    <row r="11" spans="2:33" ht="28.7" x14ac:dyDescent="0.5">
      <c r="B11" s="18" t="s">
        <v>188</v>
      </c>
      <c r="C11" s="17">
        <v>0.168925050152505</v>
      </c>
      <c r="D11" s="17">
        <v>0.17442580104927499</v>
      </c>
      <c r="E11" s="17">
        <v>0.162119540449366</v>
      </c>
      <c r="F11" s="17"/>
      <c r="G11" s="17">
        <v>0.153325789502466</v>
      </c>
      <c r="H11" s="17">
        <v>0.21632330476591299</v>
      </c>
      <c r="I11" s="17">
        <v>0.17951437856923999</v>
      </c>
      <c r="J11" s="17">
        <v>0.15091835520069399</v>
      </c>
      <c r="K11" s="17">
        <v>0.130915798159536</v>
      </c>
      <c r="L11" s="17">
        <v>0.18068285856526001</v>
      </c>
      <c r="M11" s="17"/>
      <c r="N11" s="17">
        <v>0.189208607977469</v>
      </c>
      <c r="O11" s="17">
        <v>0.14113968904048099</v>
      </c>
      <c r="P11" s="17">
        <v>0.100977641859018</v>
      </c>
      <c r="Q11" s="17">
        <v>0.13816836851376099</v>
      </c>
      <c r="R11" s="17">
        <v>0.14008481882367299</v>
      </c>
      <c r="S11" s="17">
        <v>0.40009073977280402</v>
      </c>
      <c r="T11" s="17">
        <v>0.10341989632252301</v>
      </c>
      <c r="U11" s="17">
        <v>0.11408843987678</v>
      </c>
      <c r="V11" s="17">
        <v>0.26446035790200501</v>
      </c>
      <c r="W11" s="17">
        <v>0.13937044141496199</v>
      </c>
      <c r="X11" s="17">
        <v>0.387384506761287</v>
      </c>
      <c r="Y11" s="17">
        <v>0.16607228983726799</v>
      </c>
      <c r="Z11" s="17">
        <v>0.18323143458052699</v>
      </c>
      <c r="AA11" s="17">
        <v>0</v>
      </c>
      <c r="AB11" s="17">
        <v>0.22198571470315701</v>
      </c>
      <c r="AC11" s="17">
        <v>3.3881111576930301E-2</v>
      </c>
      <c r="AD11" s="17">
        <v>0.14391309752457199</v>
      </c>
      <c r="AE11" s="17"/>
      <c r="AF11" s="17">
        <v>0.18979514576779799</v>
      </c>
      <c r="AG11" s="17">
        <v>0.15517210411277299</v>
      </c>
    </row>
    <row r="12" spans="2:33" x14ac:dyDescent="0.5">
      <c r="B12" s="18" t="s">
        <v>96</v>
      </c>
      <c r="C12" s="17">
        <v>5.4797719299359997E-2</v>
      </c>
      <c r="D12" s="17">
        <v>4.89380901553833E-2</v>
      </c>
      <c r="E12" s="17">
        <v>6.0512517625602301E-2</v>
      </c>
      <c r="F12" s="17"/>
      <c r="G12" s="17">
        <v>3.83554701187383E-2</v>
      </c>
      <c r="H12" s="17">
        <v>5.0820581247688797E-2</v>
      </c>
      <c r="I12" s="17">
        <v>4.4486337955391898E-2</v>
      </c>
      <c r="J12" s="17">
        <v>4.9000909846006899E-2</v>
      </c>
      <c r="K12" s="17">
        <v>9.2320978132659895E-2</v>
      </c>
      <c r="L12" s="17">
        <v>4.9876520461888799E-2</v>
      </c>
      <c r="M12" s="17"/>
      <c r="N12" s="17">
        <v>7.2070001473819895E-2</v>
      </c>
      <c r="O12" s="17">
        <v>7.6468311017646201E-2</v>
      </c>
      <c r="P12" s="17">
        <v>0</v>
      </c>
      <c r="Q12" s="17">
        <v>9.3789335964281004E-2</v>
      </c>
      <c r="R12" s="17">
        <v>0</v>
      </c>
      <c r="S12" s="17">
        <v>0</v>
      </c>
      <c r="T12" s="17">
        <v>6.4245865620006296E-2</v>
      </c>
      <c r="U12" s="17">
        <v>4.46974841381996E-2</v>
      </c>
      <c r="V12" s="17">
        <v>1.35560583108825E-2</v>
      </c>
      <c r="W12" s="17">
        <v>2.1137579241181099E-2</v>
      </c>
      <c r="X12" s="17">
        <v>8.0346093036097493E-2</v>
      </c>
      <c r="Y12" s="17">
        <v>3.0519648800547999E-2</v>
      </c>
      <c r="Z12" s="17">
        <v>8.4949008203740295E-2</v>
      </c>
      <c r="AA12" s="17">
        <v>0</v>
      </c>
      <c r="AB12" s="17">
        <v>7.1841777455651498E-2</v>
      </c>
      <c r="AC12" s="17">
        <v>0.121495135856845</v>
      </c>
      <c r="AD12" s="17">
        <v>4.7148272565763802E-2</v>
      </c>
      <c r="AE12" s="17"/>
      <c r="AF12" s="17">
        <v>4.1714970607573801E-2</v>
      </c>
      <c r="AG12" s="17">
        <v>6.3418970496583099E-2</v>
      </c>
    </row>
    <row r="13" spans="2:33" x14ac:dyDescent="0.5">
      <c r="B13" s="18" t="s">
        <v>97</v>
      </c>
      <c r="C13" s="17">
        <v>3.2605844462067303E-2</v>
      </c>
      <c r="D13" s="17">
        <v>3.41106414165206E-2</v>
      </c>
      <c r="E13" s="17">
        <v>3.1319015401757098E-2</v>
      </c>
      <c r="F13" s="17"/>
      <c r="G13" s="17">
        <v>6.0480237821310496E-3</v>
      </c>
      <c r="H13" s="17">
        <v>4.79251777019374E-3</v>
      </c>
      <c r="I13" s="17">
        <v>2.2799639997086799E-2</v>
      </c>
      <c r="J13" s="17">
        <v>9.3774289129862007E-3</v>
      </c>
      <c r="K13" s="17">
        <v>3.3841549752722903E-2</v>
      </c>
      <c r="L13" s="17">
        <v>8.3282646451409897E-2</v>
      </c>
      <c r="M13" s="17"/>
      <c r="N13" s="17">
        <v>2.8099622525003899E-2</v>
      </c>
      <c r="O13" s="17">
        <v>6.3736709821402796E-2</v>
      </c>
      <c r="P13" s="17">
        <v>0.26567197759267802</v>
      </c>
      <c r="Q13" s="17">
        <v>3.89725475602773E-2</v>
      </c>
      <c r="R13" s="17">
        <v>0.308150077923457</v>
      </c>
      <c r="S13" s="17">
        <v>0</v>
      </c>
      <c r="T13" s="17">
        <v>2.2230238679981099E-2</v>
      </c>
      <c r="U13" s="17">
        <v>1.8995204777368099E-2</v>
      </c>
      <c r="V13" s="17">
        <v>1.04457476536485E-2</v>
      </c>
      <c r="W13" s="17">
        <v>0</v>
      </c>
      <c r="X13" s="17">
        <v>0</v>
      </c>
      <c r="Y13" s="17">
        <v>3.0882347731666801E-2</v>
      </c>
      <c r="Z13" s="17">
        <v>4.9839211959350899E-2</v>
      </c>
      <c r="AA13" s="17">
        <v>0</v>
      </c>
      <c r="AB13" s="17">
        <v>1.9046645403608699E-2</v>
      </c>
      <c r="AC13" s="17">
        <v>6.3514537708428104E-2</v>
      </c>
      <c r="AD13" s="17">
        <v>1.5097791784024501E-2</v>
      </c>
      <c r="AE13" s="17"/>
      <c r="AF13" s="17">
        <v>9.9937605648177594E-3</v>
      </c>
      <c r="AG13" s="17">
        <v>4.7506723471786902E-2</v>
      </c>
    </row>
    <row r="14" spans="2:33" x14ac:dyDescent="0.5">
      <c r="B14" s="18" t="s">
        <v>77</v>
      </c>
      <c r="C14" s="17">
        <v>5.4015758321778497E-2</v>
      </c>
      <c r="D14" s="17">
        <v>5.1524335548618801E-2</v>
      </c>
      <c r="E14" s="17">
        <v>5.6564559636147899E-2</v>
      </c>
      <c r="F14" s="17"/>
      <c r="G14" s="17">
        <v>2.5896384461419099E-2</v>
      </c>
      <c r="H14" s="17">
        <v>1.00487806842084E-2</v>
      </c>
      <c r="I14" s="17">
        <v>4.1677481980030101E-2</v>
      </c>
      <c r="J14" s="17">
        <v>4.25033479825302E-2</v>
      </c>
      <c r="K14" s="17">
        <v>5.5254491123830601E-2</v>
      </c>
      <c r="L14" s="17">
        <v>0.106706141150043</v>
      </c>
      <c r="M14" s="17"/>
      <c r="N14" s="17">
        <v>4.43402974770266E-2</v>
      </c>
      <c r="O14" s="17">
        <v>6.5844857669363793E-2</v>
      </c>
      <c r="P14" s="17">
        <v>0</v>
      </c>
      <c r="Q14" s="17">
        <v>7.1984822337987295E-2</v>
      </c>
      <c r="R14" s="17">
        <v>0</v>
      </c>
      <c r="S14" s="17">
        <v>0</v>
      </c>
      <c r="T14" s="17">
        <v>7.8552476324661294E-2</v>
      </c>
      <c r="U14" s="17">
        <v>2.36584782568795E-2</v>
      </c>
      <c r="V14" s="17">
        <v>9.0514167440361601E-2</v>
      </c>
      <c r="W14" s="17">
        <v>9.0674183790239699E-2</v>
      </c>
      <c r="X14" s="17">
        <v>0</v>
      </c>
      <c r="Y14" s="17">
        <v>4.9323785350782301E-2</v>
      </c>
      <c r="Z14" s="17">
        <v>8.2742837107567899E-2</v>
      </c>
      <c r="AA14" s="17">
        <v>0.18308206137093799</v>
      </c>
      <c r="AB14" s="17">
        <v>4.0379403515211298E-2</v>
      </c>
      <c r="AC14" s="17">
        <v>0</v>
      </c>
      <c r="AD14" s="17">
        <v>8.1165930915691006E-2</v>
      </c>
      <c r="AE14" s="17"/>
      <c r="AF14" s="17">
        <v>1.6450401138833101E-2</v>
      </c>
      <c r="AG14" s="17">
        <v>7.8770524175449205E-2</v>
      </c>
    </row>
    <row r="15" spans="2:33" x14ac:dyDescent="0.5">
      <c r="B15" s="18" t="s">
        <v>98</v>
      </c>
      <c r="C15" s="21">
        <v>0.68965562776428901</v>
      </c>
      <c r="D15" s="21">
        <v>0.69100113183020195</v>
      </c>
      <c r="E15" s="21">
        <v>0.689484366887127</v>
      </c>
      <c r="F15" s="21"/>
      <c r="G15" s="21">
        <v>0.77637433213524498</v>
      </c>
      <c r="H15" s="21">
        <v>0.71801481553199598</v>
      </c>
      <c r="I15" s="21">
        <v>0.71152216149825098</v>
      </c>
      <c r="J15" s="21">
        <v>0.74819995805778305</v>
      </c>
      <c r="K15" s="21">
        <v>0.68766718283125094</v>
      </c>
      <c r="L15" s="21">
        <v>0.57945183337139805</v>
      </c>
      <c r="M15" s="21"/>
      <c r="N15" s="21">
        <v>0.66628147054668097</v>
      </c>
      <c r="O15" s="21">
        <v>0.65281043245110604</v>
      </c>
      <c r="P15" s="21">
        <v>0.63335038054830395</v>
      </c>
      <c r="Q15" s="21">
        <v>0.65708492562369403</v>
      </c>
      <c r="R15" s="21">
        <v>0.55176510325286998</v>
      </c>
      <c r="S15" s="21">
        <v>0.59990926022719604</v>
      </c>
      <c r="T15" s="21">
        <v>0.731551523052828</v>
      </c>
      <c r="U15" s="21">
        <v>0.79856039295077297</v>
      </c>
      <c r="V15" s="21">
        <v>0.62102366869310199</v>
      </c>
      <c r="W15" s="21">
        <v>0.74881779555361705</v>
      </c>
      <c r="X15" s="21">
        <v>0.53226940020261504</v>
      </c>
      <c r="Y15" s="21">
        <v>0.72320192827973495</v>
      </c>
      <c r="Z15" s="21">
        <v>0.59923750814881405</v>
      </c>
      <c r="AA15" s="21">
        <v>0.81691793862906203</v>
      </c>
      <c r="AB15" s="21">
        <v>0.64674645892237104</v>
      </c>
      <c r="AC15" s="21">
        <v>0.78110921485779705</v>
      </c>
      <c r="AD15" s="21">
        <v>0.71267490720994897</v>
      </c>
      <c r="AE15" s="21"/>
      <c r="AF15" s="21">
        <v>0.74204572192097695</v>
      </c>
      <c r="AG15" s="21">
        <v>0.65513167774340797</v>
      </c>
    </row>
    <row r="16" spans="2:33" x14ac:dyDescent="0.5">
      <c r="B16" s="18" t="s">
        <v>99</v>
      </c>
      <c r="C16" s="21">
        <v>8.7403563761427203E-2</v>
      </c>
      <c r="D16" s="21">
        <v>8.30487315719039E-2</v>
      </c>
      <c r="E16" s="21">
        <v>9.1831533027359399E-2</v>
      </c>
      <c r="F16" s="21"/>
      <c r="G16" s="21">
        <v>4.4403493900869298E-2</v>
      </c>
      <c r="H16" s="21">
        <v>5.5613099017882597E-2</v>
      </c>
      <c r="I16" s="21">
        <v>6.7285977952478704E-2</v>
      </c>
      <c r="J16" s="21">
        <v>5.8378338758993099E-2</v>
      </c>
      <c r="K16" s="21">
        <v>0.12616252788538301</v>
      </c>
      <c r="L16" s="21">
        <v>0.13315916691329899</v>
      </c>
      <c r="M16" s="21"/>
      <c r="N16" s="21">
        <v>0.100169623998824</v>
      </c>
      <c r="O16" s="21">
        <v>0.14020502083904901</v>
      </c>
      <c r="P16" s="21">
        <v>0.26567197759267802</v>
      </c>
      <c r="Q16" s="21">
        <v>0.13276188352455801</v>
      </c>
      <c r="R16" s="21">
        <v>0.308150077923457</v>
      </c>
      <c r="S16" s="21">
        <v>0</v>
      </c>
      <c r="T16" s="21">
        <v>8.6476104299987505E-2</v>
      </c>
      <c r="U16" s="21">
        <v>6.3692688915567799E-2</v>
      </c>
      <c r="V16" s="21">
        <v>2.4001805964531001E-2</v>
      </c>
      <c r="W16" s="21">
        <v>2.1137579241181099E-2</v>
      </c>
      <c r="X16" s="21">
        <v>8.0346093036097493E-2</v>
      </c>
      <c r="Y16" s="21">
        <v>6.1401996532214898E-2</v>
      </c>
      <c r="Z16" s="21">
        <v>0.134788220163091</v>
      </c>
      <c r="AA16" s="21">
        <v>0</v>
      </c>
      <c r="AB16" s="21">
        <v>9.0888422859260201E-2</v>
      </c>
      <c r="AC16" s="21">
        <v>0.18500967356527301</v>
      </c>
      <c r="AD16" s="21">
        <v>6.2246064349788299E-2</v>
      </c>
      <c r="AE16" s="21"/>
      <c r="AF16" s="21">
        <v>5.1708731172391602E-2</v>
      </c>
      <c r="AG16" s="21">
        <v>0.11092569396837</v>
      </c>
    </row>
    <row r="17" spans="2:33" x14ac:dyDescent="0.5">
      <c r="B17" s="18" t="s">
        <v>100</v>
      </c>
      <c r="C17" s="22">
        <v>0.60225206400286202</v>
      </c>
      <c r="D17" s="22">
        <v>0.607952400258298</v>
      </c>
      <c r="E17" s="22">
        <v>0.59765283385976797</v>
      </c>
      <c r="F17" s="22"/>
      <c r="G17" s="22">
        <v>0.73197083823437603</v>
      </c>
      <c r="H17" s="22">
        <v>0.66240171651411295</v>
      </c>
      <c r="I17" s="22">
        <v>0.64423618354577195</v>
      </c>
      <c r="J17" s="22">
        <v>0.68982161929879005</v>
      </c>
      <c r="K17" s="22">
        <v>0.56150465494586799</v>
      </c>
      <c r="L17" s="22">
        <v>0.44629266645810001</v>
      </c>
      <c r="M17" s="22"/>
      <c r="N17" s="22">
        <v>0.56611184654785696</v>
      </c>
      <c r="O17" s="22">
        <v>0.51260541161205697</v>
      </c>
      <c r="P17" s="22">
        <v>0.36767840295562598</v>
      </c>
      <c r="Q17" s="22">
        <v>0.52432304209913505</v>
      </c>
      <c r="R17" s="22">
        <v>0.24361502532941301</v>
      </c>
      <c r="S17" s="22">
        <v>0.59990926022719604</v>
      </c>
      <c r="T17" s="22">
        <v>0.64507541875284102</v>
      </c>
      <c r="U17" s="22">
        <v>0.73486770403520496</v>
      </c>
      <c r="V17" s="22">
        <v>0.59702186272857105</v>
      </c>
      <c r="W17" s="22">
        <v>0.72768021631243596</v>
      </c>
      <c r="X17" s="22">
        <v>0.45192330716651802</v>
      </c>
      <c r="Y17" s="22">
        <v>0.66179993174752005</v>
      </c>
      <c r="Z17" s="22">
        <v>0.46444928798572299</v>
      </c>
      <c r="AA17" s="22">
        <v>0.81691793862906203</v>
      </c>
      <c r="AB17" s="22">
        <v>0.55585803606311102</v>
      </c>
      <c r="AC17" s="22">
        <v>0.59609954129252396</v>
      </c>
      <c r="AD17" s="22">
        <v>0.65042884286016001</v>
      </c>
      <c r="AE17" s="22"/>
      <c r="AF17" s="22">
        <v>0.69033699074858601</v>
      </c>
      <c r="AG17" s="22">
        <v>0.54420598377503804</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9.8936172633786901E-2</v>
      </c>
      <c r="D9" s="17">
        <v>0.113381941453661</v>
      </c>
      <c r="E9" s="17">
        <v>8.5753796614917402E-2</v>
      </c>
      <c r="F9" s="17"/>
      <c r="G9" s="17">
        <v>0.180852067896524</v>
      </c>
      <c r="H9" s="17">
        <v>0.19657955512365899</v>
      </c>
      <c r="I9" s="17">
        <v>0.12961028199489899</v>
      </c>
      <c r="J9" s="17">
        <v>6.0961337028274602E-2</v>
      </c>
      <c r="K9" s="17">
        <v>7.8223436067670196E-2</v>
      </c>
      <c r="L9" s="17">
        <v>3.6180851718251701E-2</v>
      </c>
      <c r="M9" s="17"/>
      <c r="N9" s="17">
        <v>5.7766325942219199E-2</v>
      </c>
      <c r="O9" s="17">
        <v>3.4959755304921E-2</v>
      </c>
      <c r="P9" s="17">
        <v>7.6610691660761399E-2</v>
      </c>
      <c r="Q9" s="17">
        <v>1.9643359624421399E-2</v>
      </c>
      <c r="R9" s="17">
        <v>0.14450746878796999</v>
      </c>
      <c r="S9" s="17">
        <v>0</v>
      </c>
      <c r="T9" s="17">
        <v>0.107134441411631</v>
      </c>
      <c r="U9" s="17">
        <v>0.10642101677294601</v>
      </c>
      <c r="V9" s="17">
        <v>9.51083830263285E-2</v>
      </c>
      <c r="W9" s="17">
        <v>0.18916290688013099</v>
      </c>
      <c r="X9" s="17">
        <v>4.3796762995319899E-2</v>
      </c>
      <c r="Y9" s="17">
        <v>0.124164716919448</v>
      </c>
      <c r="Z9" s="17">
        <v>0.122752570610932</v>
      </c>
      <c r="AA9" s="17">
        <v>0</v>
      </c>
      <c r="AB9" s="17">
        <v>9.95633672556447E-2</v>
      </c>
      <c r="AC9" s="17">
        <v>7.9909799440546395E-2</v>
      </c>
      <c r="AD9" s="17">
        <v>0.112215514579695</v>
      </c>
      <c r="AE9" s="17"/>
      <c r="AF9" s="17">
        <v>0.14050760648633101</v>
      </c>
      <c r="AG9" s="17">
        <v>7.1541488052209001E-2</v>
      </c>
    </row>
    <row r="10" spans="2:33" x14ac:dyDescent="0.5">
      <c r="B10" s="18" t="s">
        <v>94</v>
      </c>
      <c r="C10" s="17">
        <v>0.203628657522884</v>
      </c>
      <c r="D10" s="17">
        <v>0.22330370386394699</v>
      </c>
      <c r="E10" s="17">
        <v>0.18594109353528299</v>
      </c>
      <c r="F10" s="17"/>
      <c r="G10" s="17">
        <v>0.278052707272193</v>
      </c>
      <c r="H10" s="17">
        <v>0.30008103047068202</v>
      </c>
      <c r="I10" s="17">
        <v>0.22015343625987199</v>
      </c>
      <c r="J10" s="17">
        <v>0.21705532540438399</v>
      </c>
      <c r="K10" s="17">
        <v>0.19107238050234701</v>
      </c>
      <c r="L10" s="17">
        <v>0.107671058578964</v>
      </c>
      <c r="M10" s="17"/>
      <c r="N10" s="17">
        <v>0.25584977925687802</v>
      </c>
      <c r="O10" s="17">
        <v>0.17755403246690299</v>
      </c>
      <c r="P10" s="17">
        <v>0.30789459423816101</v>
      </c>
      <c r="Q10" s="17">
        <v>0.19954748244298501</v>
      </c>
      <c r="R10" s="17">
        <v>0.12850274591553401</v>
      </c>
      <c r="S10" s="17">
        <v>0</v>
      </c>
      <c r="T10" s="17">
        <v>0.139919905603338</v>
      </c>
      <c r="U10" s="17">
        <v>0.246650136805348</v>
      </c>
      <c r="V10" s="17">
        <v>0.19948437844302599</v>
      </c>
      <c r="W10" s="17">
        <v>0.26120645593396002</v>
      </c>
      <c r="X10" s="17">
        <v>0.27486427511601902</v>
      </c>
      <c r="Y10" s="17">
        <v>0.15291661991026001</v>
      </c>
      <c r="Z10" s="17">
        <v>0.16120722038316099</v>
      </c>
      <c r="AA10" s="17">
        <v>0.12035544718162899</v>
      </c>
      <c r="AB10" s="17">
        <v>0.24308986141517899</v>
      </c>
      <c r="AC10" s="17">
        <v>0.214505809258559</v>
      </c>
      <c r="AD10" s="17">
        <v>0.16929651201971499</v>
      </c>
      <c r="AE10" s="17"/>
      <c r="AF10" s="17">
        <v>0.240383631555592</v>
      </c>
      <c r="AG10" s="17">
        <v>0.17940791680940299</v>
      </c>
    </row>
    <row r="11" spans="2:33" ht="28.7" x14ac:dyDescent="0.5">
      <c r="B11" s="18" t="s">
        <v>188</v>
      </c>
      <c r="C11" s="17">
        <v>0.22915978228050199</v>
      </c>
      <c r="D11" s="17">
        <v>0.24025909832992901</v>
      </c>
      <c r="E11" s="17">
        <v>0.215751505148673</v>
      </c>
      <c r="F11" s="17"/>
      <c r="G11" s="17">
        <v>0.28201933038709598</v>
      </c>
      <c r="H11" s="17">
        <v>0.20557241575916399</v>
      </c>
      <c r="I11" s="17">
        <v>0.27980032974442698</v>
      </c>
      <c r="J11" s="17">
        <v>0.26630430734601401</v>
      </c>
      <c r="K11" s="17">
        <v>0.17423944011855799</v>
      </c>
      <c r="L11" s="17">
        <v>0.19220801870685</v>
      </c>
      <c r="M11" s="17"/>
      <c r="N11" s="17">
        <v>0.15967710960687401</v>
      </c>
      <c r="O11" s="17">
        <v>0.219230162524161</v>
      </c>
      <c r="P11" s="17">
        <v>4.79402269294152E-2</v>
      </c>
      <c r="Q11" s="17">
        <v>0.32705233843743198</v>
      </c>
      <c r="R11" s="17">
        <v>8.4947407038996697E-2</v>
      </c>
      <c r="S11" s="17">
        <v>0.54088332003624795</v>
      </c>
      <c r="T11" s="17">
        <v>0.12504922490562301</v>
      </c>
      <c r="U11" s="17">
        <v>0.278195643774307</v>
      </c>
      <c r="V11" s="17">
        <v>0.263152593609148</v>
      </c>
      <c r="W11" s="17">
        <v>0.206452432988077</v>
      </c>
      <c r="X11" s="17">
        <v>0.44324210068892</v>
      </c>
      <c r="Y11" s="17">
        <v>0.17272731609397701</v>
      </c>
      <c r="Z11" s="17">
        <v>0.22369496911758399</v>
      </c>
      <c r="AA11" s="17">
        <v>0.33914164759840898</v>
      </c>
      <c r="AB11" s="17">
        <v>0.23190378351348101</v>
      </c>
      <c r="AC11" s="17">
        <v>0.198629449082528</v>
      </c>
      <c r="AD11" s="17">
        <v>0.21818867805480099</v>
      </c>
      <c r="AE11" s="17"/>
      <c r="AF11" s="17">
        <v>0.23531240461084599</v>
      </c>
      <c r="AG11" s="17">
        <v>0.22510533593431101</v>
      </c>
    </row>
    <row r="12" spans="2:33" x14ac:dyDescent="0.5">
      <c r="B12" s="18" t="s">
        <v>96</v>
      </c>
      <c r="C12" s="17">
        <v>0.104072133231736</v>
      </c>
      <c r="D12" s="17">
        <v>0.10469230808699501</v>
      </c>
      <c r="E12" s="17">
        <v>0.103892795176251</v>
      </c>
      <c r="F12" s="17"/>
      <c r="G12" s="17">
        <v>9.6264540512011498E-2</v>
      </c>
      <c r="H12" s="17">
        <v>0.12656431243749999</v>
      </c>
      <c r="I12" s="17">
        <v>9.43888496510666E-2</v>
      </c>
      <c r="J12" s="17">
        <v>0.103227444054798</v>
      </c>
      <c r="K12" s="17">
        <v>9.5535783252694295E-2</v>
      </c>
      <c r="L12" s="17">
        <v>0.10816419624292101</v>
      </c>
      <c r="M12" s="17"/>
      <c r="N12" s="17">
        <v>0.12827545118854999</v>
      </c>
      <c r="O12" s="17">
        <v>7.6412646581752494E-2</v>
      </c>
      <c r="P12" s="17">
        <v>0</v>
      </c>
      <c r="Q12" s="17">
        <v>3.4882394983781498E-2</v>
      </c>
      <c r="R12" s="17">
        <v>0</v>
      </c>
      <c r="S12" s="17">
        <v>0.123409277393771</v>
      </c>
      <c r="T12" s="17">
        <v>7.5819578371712298E-2</v>
      </c>
      <c r="U12" s="17">
        <v>0.114772320447738</v>
      </c>
      <c r="V12" s="17">
        <v>0.100686185436581</v>
      </c>
      <c r="W12" s="17">
        <v>8.8784044784104094E-2</v>
      </c>
      <c r="X12" s="17">
        <v>0.108881672157269</v>
      </c>
      <c r="Y12" s="17">
        <v>9.0007076300371094E-2</v>
      </c>
      <c r="Z12" s="17">
        <v>0.13177073741864401</v>
      </c>
      <c r="AA12" s="17">
        <v>0.16638719506688401</v>
      </c>
      <c r="AB12" s="17">
        <v>9.5204233157722695E-2</v>
      </c>
      <c r="AC12" s="17">
        <v>0.121145168196308</v>
      </c>
      <c r="AD12" s="17">
        <v>0.16405760441264899</v>
      </c>
      <c r="AE12" s="17"/>
      <c r="AF12" s="17">
        <v>0.130336504511046</v>
      </c>
      <c r="AG12" s="17">
        <v>8.6764475057561796E-2</v>
      </c>
    </row>
    <row r="13" spans="2:33" x14ac:dyDescent="0.5">
      <c r="B13" s="18" t="s">
        <v>97</v>
      </c>
      <c r="C13" s="17">
        <v>0.111113768025791</v>
      </c>
      <c r="D13" s="17">
        <v>9.4046365362733503E-2</v>
      </c>
      <c r="E13" s="17">
        <v>0.12757150627387101</v>
      </c>
      <c r="F13" s="17"/>
      <c r="G13" s="17">
        <v>6.7304759859191196E-2</v>
      </c>
      <c r="H13" s="17">
        <v>7.9723651608934701E-2</v>
      </c>
      <c r="I13" s="17">
        <v>7.2760096826173098E-2</v>
      </c>
      <c r="J13" s="17">
        <v>0.11345522329723901</v>
      </c>
      <c r="K13" s="17">
        <v>0.135837650543293</v>
      </c>
      <c r="L13" s="17">
        <v>0.15484561202310301</v>
      </c>
      <c r="M13" s="17"/>
      <c r="N13" s="17">
        <v>0.101918407221955</v>
      </c>
      <c r="O13" s="17">
        <v>0</v>
      </c>
      <c r="P13" s="17">
        <v>0.366649619451696</v>
      </c>
      <c r="Q13" s="17">
        <v>0.153492923363687</v>
      </c>
      <c r="R13" s="17">
        <v>0.308150077923457</v>
      </c>
      <c r="S13" s="17">
        <v>0</v>
      </c>
      <c r="T13" s="17">
        <v>0.20949104805441399</v>
      </c>
      <c r="U13" s="17">
        <v>8.5248680320798395E-2</v>
      </c>
      <c r="V13" s="17">
        <v>7.4521188562305593E-2</v>
      </c>
      <c r="W13" s="17">
        <v>3.4397788139259297E-2</v>
      </c>
      <c r="X13" s="17">
        <v>0</v>
      </c>
      <c r="Y13" s="17">
        <v>0.18004606071916501</v>
      </c>
      <c r="Z13" s="17">
        <v>0.13646179035982201</v>
      </c>
      <c r="AA13" s="17">
        <v>4.6960562555272603E-2</v>
      </c>
      <c r="AB13" s="17">
        <v>9.8720028416565395E-2</v>
      </c>
      <c r="AC13" s="17">
        <v>5.7674184307008901E-2</v>
      </c>
      <c r="AD13" s="17">
        <v>3.5885167607986199E-2</v>
      </c>
      <c r="AE13" s="17"/>
      <c r="AF13" s="17">
        <v>7.0706709994884098E-2</v>
      </c>
      <c r="AG13" s="17">
        <v>0.137741153878119</v>
      </c>
    </row>
    <row r="14" spans="2:33" x14ac:dyDescent="0.5">
      <c r="B14" s="18" t="s">
        <v>77</v>
      </c>
      <c r="C14" s="17">
        <v>0.25308948630529898</v>
      </c>
      <c r="D14" s="17">
        <v>0.22431658290273401</v>
      </c>
      <c r="E14" s="17">
        <v>0.28108930325100301</v>
      </c>
      <c r="F14" s="17"/>
      <c r="G14" s="17">
        <v>9.5506594072983994E-2</v>
      </c>
      <c r="H14" s="17">
        <v>9.1479034600060904E-2</v>
      </c>
      <c r="I14" s="17">
        <v>0.20328700552356199</v>
      </c>
      <c r="J14" s="17">
        <v>0.23899636286929099</v>
      </c>
      <c r="K14" s="17">
        <v>0.32509130951543802</v>
      </c>
      <c r="L14" s="17">
        <v>0.40093026272991</v>
      </c>
      <c r="M14" s="17"/>
      <c r="N14" s="17">
        <v>0.29651292678352398</v>
      </c>
      <c r="O14" s="17">
        <v>0.49184340312226299</v>
      </c>
      <c r="P14" s="17">
        <v>0.20090486771996599</v>
      </c>
      <c r="Q14" s="17">
        <v>0.26538150114769299</v>
      </c>
      <c r="R14" s="17">
        <v>0.33389230033404299</v>
      </c>
      <c r="S14" s="17">
        <v>0.33570740256998</v>
      </c>
      <c r="T14" s="17">
        <v>0.34258580165328201</v>
      </c>
      <c r="U14" s="17">
        <v>0.16871220187886299</v>
      </c>
      <c r="V14" s="17">
        <v>0.26704727092260999</v>
      </c>
      <c r="W14" s="17">
        <v>0.21999637127447</v>
      </c>
      <c r="X14" s="17">
        <v>0.12921518904247201</v>
      </c>
      <c r="Y14" s="17">
        <v>0.28013821005677902</v>
      </c>
      <c r="Z14" s="17">
        <v>0.224112712109857</v>
      </c>
      <c r="AA14" s="17">
        <v>0.32715514759780601</v>
      </c>
      <c r="AB14" s="17">
        <v>0.23151872624140801</v>
      </c>
      <c r="AC14" s="17">
        <v>0.32813558971505002</v>
      </c>
      <c r="AD14" s="17">
        <v>0.300356523325154</v>
      </c>
      <c r="AE14" s="17"/>
      <c r="AF14" s="17">
        <v>0.18275314284130001</v>
      </c>
      <c r="AG14" s="17">
        <v>0.29943963026839598</v>
      </c>
    </row>
    <row r="15" spans="2:33" x14ac:dyDescent="0.5">
      <c r="B15" s="18" t="s">
        <v>98</v>
      </c>
      <c r="C15" s="21">
        <v>0.30256483015667102</v>
      </c>
      <c r="D15" s="21">
        <v>0.33668564531760797</v>
      </c>
      <c r="E15" s="21">
        <v>0.27169489015020098</v>
      </c>
      <c r="F15" s="21"/>
      <c r="G15" s="21">
        <v>0.45890477516871703</v>
      </c>
      <c r="H15" s="21">
        <v>0.49666058559434101</v>
      </c>
      <c r="I15" s="21">
        <v>0.34976371825477098</v>
      </c>
      <c r="J15" s="21">
        <v>0.27801666243265799</v>
      </c>
      <c r="K15" s="21">
        <v>0.269295816570017</v>
      </c>
      <c r="L15" s="21">
        <v>0.143851910297216</v>
      </c>
      <c r="M15" s="21"/>
      <c r="N15" s="21">
        <v>0.313616105199097</v>
      </c>
      <c r="O15" s="21">
        <v>0.212513787771824</v>
      </c>
      <c r="P15" s="21">
        <v>0.38450528589892202</v>
      </c>
      <c r="Q15" s="21">
        <v>0.21919084206740699</v>
      </c>
      <c r="R15" s="21">
        <v>0.27301021470350401</v>
      </c>
      <c r="S15" s="21">
        <v>0</v>
      </c>
      <c r="T15" s="21">
        <v>0.24705434701496901</v>
      </c>
      <c r="U15" s="21">
        <v>0.35307115357829399</v>
      </c>
      <c r="V15" s="21">
        <v>0.29459276146935398</v>
      </c>
      <c r="W15" s="21">
        <v>0.45036936281409001</v>
      </c>
      <c r="X15" s="21">
        <v>0.318661038111339</v>
      </c>
      <c r="Y15" s="21">
        <v>0.27708133682970798</v>
      </c>
      <c r="Z15" s="21">
        <v>0.28395979099409302</v>
      </c>
      <c r="AA15" s="21">
        <v>0.12035544718162899</v>
      </c>
      <c r="AB15" s="21">
        <v>0.34265322867082298</v>
      </c>
      <c r="AC15" s="21">
        <v>0.29441560869910499</v>
      </c>
      <c r="AD15" s="21">
        <v>0.28151202659940999</v>
      </c>
      <c r="AE15" s="21"/>
      <c r="AF15" s="21">
        <v>0.38089123804192299</v>
      </c>
      <c r="AG15" s="21">
        <v>0.25094940486161199</v>
      </c>
    </row>
    <row r="16" spans="2:33" x14ac:dyDescent="0.5">
      <c r="B16" s="18" t="s">
        <v>99</v>
      </c>
      <c r="C16" s="21">
        <v>0.21518590125752801</v>
      </c>
      <c r="D16" s="21">
        <v>0.19873867344972901</v>
      </c>
      <c r="E16" s="21">
        <v>0.23146430145012301</v>
      </c>
      <c r="F16" s="21"/>
      <c r="G16" s="21">
        <v>0.16356930037120301</v>
      </c>
      <c r="H16" s="21">
        <v>0.20628796404643501</v>
      </c>
      <c r="I16" s="21">
        <v>0.16714894647723999</v>
      </c>
      <c r="J16" s="21">
        <v>0.21668266735203701</v>
      </c>
      <c r="K16" s="21">
        <v>0.23137343379598699</v>
      </c>
      <c r="L16" s="21">
        <v>0.26300980826602399</v>
      </c>
      <c r="M16" s="21"/>
      <c r="N16" s="21">
        <v>0.23019385841050499</v>
      </c>
      <c r="O16" s="21">
        <v>7.6412646581752494E-2</v>
      </c>
      <c r="P16" s="21">
        <v>0.366649619451696</v>
      </c>
      <c r="Q16" s="21">
        <v>0.18837531834746801</v>
      </c>
      <c r="R16" s="21">
        <v>0.308150077923457</v>
      </c>
      <c r="S16" s="21">
        <v>0.123409277393771</v>
      </c>
      <c r="T16" s="21">
        <v>0.28531062642612698</v>
      </c>
      <c r="U16" s="21">
        <v>0.20002100076853599</v>
      </c>
      <c r="V16" s="21">
        <v>0.175207373998887</v>
      </c>
      <c r="W16" s="21">
        <v>0.123181832923363</v>
      </c>
      <c r="X16" s="21">
        <v>0.108881672157269</v>
      </c>
      <c r="Y16" s="21">
        <v>0.27005313701953598</v>
      </c>
      <c r="Z16" s="21">
        <v>0.26823252777846601</v>
      </c>
      <c r="AA16" s="21">
        <v>0.21334775762215599</v>
      </c>
      <c r="AB16" s="21">
        <v>0.19392426157428799</v>
      </c>
      <c r="AC16" s="21">
        <v>0.17881935250331699</v>
      </c>
      <c r="AD16" s="21">
        <v>0.19994277202063501</v>
      </c>
      <c r="AE16" s="21"/>
      <c r="AF16" s="21">
        <v>0.20104321450592999</v>
      </c>
      <c r="AG16" s="21">
        <v>0.22450562893568099</v>
      </c>
    </row>
    <row r="17" spans="2:33" x14ac:dyDescent="0.5">
      <c r="B17" s="18" t="s">
        <v>100</v>
      </c>
      <c r="C17" s="22">
        <v>8.7378928899143601E-2</v>
      </c>
      <c r="D17" s="22">
        <v>0.13794697186787899</v>
      </c>
      <c r="E17" s="22">
        <v>4.0230588700078201E-2</v>
      </c>
      <c r="F17" s="22"/>
      <c r="G17" s="22">
        <v>0.29533547479751399</v>
      </c>
      <c r="H17" s="22">
        <v>0.290372621547906</v>
      </c>
      <c r="I17" s="22">
        <v>0.18261477177753099</v>
      </c>
      <c r="J17" s="22">
        <v>6.1333995080621102E-2</v>
      </c>
      <c r="K17" s="22">
        <v>3.7922382774030101E-2</v>
      </c>
      <c r="L17" s="22">
        <v>-0.119157897968809</v>
      </c>
      <c r="M17" s="22"/>
      <c r="N17" s="22">
        <v>8.3422246788592599E-2</v>
      </c>
      <c r="O17" s="22">
        <v>0.136101141190071</v>
      </c>
      <c r="P17" s="22">
        <v>1.7855666447226099E-2</v>
      </c>
      <c r="Q17" s="22">
        <v>3.08155237199387E-2</v>
      </c>
      <c r="R17" s="22">
        <v>-3.5139863219952702E-2</v>
      </c>
      <c r="S17" s="22">
        <v>-0.123409277393771</v>
      </c>
      <c r="T17" s="22">
        <v>-3.8256279411157702E-2</v>
      </c>
      <c r="U17" s="22">
        <v>0.15305015280975701</v>
      </c>
      <c r="V17" s="22">
        <v>0.11938538747046699</v>
      </c>
      <c r="W17" s="22">
        <v>0.32718752989072702</v>
      </c>
      <c r="X17" s="22">
        <v>0.20977936595407001</v>
      </c>
      <c r="Y17" s="22">
        <v>7.0281998101720498E-3</v>
      </c>
      <c r="Z17" s="22">
        <v>1.5727263215627001E-2</v>
      </c>
      <c r="AA17" s="22">
        <v>-9.2992310440527401E-2</v>
      </c>
      <c r="AB17" s="22">
        <v>0.14872896709653499</v>
      </c>
      <c r="AC17" s="22">
        <v>0.11559625619578801</v>
      </c>
      <c r="AD17" s="22">
        <v>8.1569254578774994E-2</v>
      </c>
      <c r="AE17" s="22"/>
      <c r="AF17" s="22">
        <v>0.179848023535993</v>
      </c>
      <c r="AG17" s="22">
        <v>2.6443775925931601E-2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0.139680160595439</v>
      </c>
      <c r="D9" s="17">
        <v>0.13782050619664099</v>
      </c>
      <c r="E9" s="17">
        <v>0.14196744791127799</v>
      </c>
      <c r="F9" s="17"/>
      <c r="G9" s="17">
        <v>0.17129292977164701</v>
      </c>
      <c r="H9" s="17">
        <v>0.20313618483020399</v>
      </c>
      <c r="I9" s="17">
        <v>0.18351316216621599</v>
      </c>
      <c r="J9" s="17">
        <v>0.11272088134626999</v>
      </c>
      <c r="K9" s="17">
        <v>0.12802725762035599</v>
      </c>
      <c r="L9" s="17">
        <v>8.9363042948631399E-2</v>
      </c>
      <c r="M9" s="17"/>
      <c r="N9" s="17">
        <v>0.17400555057078601</v>
      </c>
      <c r="O9" s="17">
        <v>0.13005996896592001</v>
      </c>
      <c r="P9" s="17">
        <v>6.92367751320066E-2</v>
      </c>
      <c r="Q9" s="17">
        <v>5.0834864248089397E-2</v>
      </c>
      <c r="R9" s="17">
        <v>7.8008431965659999E-2</v>
      </c>
      <c r="S9" s="17">
        <v>0</v>
      </c>
      <c r="T9" s="17">
        <v>7.7463196673347001E-2</v>
      </c>
      <c r="U9" s="17">
        <v>0.12987258378222499</v>
      </c>
      <c r="V9" s="17">
        <v>0.11103917007271</v>
      </c>
      <c r="W9" s="17">
        <v>0.15769359925148299</v>
      </c>
      <c r="X9" s="17">
        <v>8.6149901561814707E-2</v>
      </c>
      <c r="Y9" s="17">
        <v>0.16707891617061801</v>
      </c>
      <c r="Z9" s="17">
        <v>0.19473165925260999</v>
      </c>
      <c r="AA9" s="17">
        <v>0.11553850365922801</v>
      </c>
      <c r="AB9" s="17">
        <v>0.157732831853826</v>
      </c>
      <c r="AC9" s="17">
        <v>4.6028687863616101E-2</v>
      </c>
      <c r="AD9" s="17">
        <v>0.145879985504971</v>
      </c>
      <c r="AE9" s="17"/>
      <c r="AF9" s="17">
        <v>0.17423456188705699</v>
      </c>
      <c r="AG9" s="17">
        <v>0.116909550189101</v>
      </c>
    </row>
    <row r="10" spans="2:33" x14ac:dyDescent="0.5">
      <c r="B10" s="18" t="s">
        <v>94</v>
      </c>
      <c r="C10" s="17">
        <v>0.27122582225164699</v>
      </c>
      <c r="D10" s="17">
        <v>0.30381706961175903</v>
      </c>
      <c r="E10" s="17">
        <v>0.24167087893273001</v>
      </c>
      <c r="F10" s="17"/>
      <c r="G10" s="17">
        <v>0.29200039690206298</v>
      </c>
      <c r="H10" s="17">
        <v>0.32951638727365301</v>
      </c>
      <c r="I10" s="17">
        <v>0.31412663066969698</v>
      </c>
      <c r="J10" s="17">
        <v>0.25979025537422601</v>
      </c>
      <c r="K10" s="17">
        <v>0.27565304607492302</v>
      </c>
      <c r="L10" s="17">
        <v>0.20487497160533</v>
      </c>
      <c r="M10" s="17"/>
      <c r="N10" s="17">
        <v>0.140705244980602</v>
      </c>
      <c r="O10" s="17">
        <v>0.45012187851003499</v>
      </c>
      <c r="P10" s="17">
        <v>0.238657819106154</v>
      </c>
      <c r="Q10" s="17">
        <v>0.32657664045187901</v>
      </c>
      <c r="R10" s="17">
        <v>0.25426112573161003</v>
      </c>
      <c r="S10" s="17">
        <v>0.123409277393771</v>
      </c>
      <c r="T10" s="17">
        <v>0.25184536035743399</v>
      </c>
      <c r="U10" s="17">
        <v>0.34407704745955803</v>
      </c>
      <c r="V10" s="17">
        <v>0.282248417487454</v>
      </c>
      <c r="W10" s="17">
        <v>0.32313134990067499</v>
      </c>
      <c r="X10" s="17">
        <v>0.32601274787139001</v>
      </c>
      <c r="Y10" s="17">
        <v>0.24642042682971901</v>
      </c>
      <c r="Z10" s="17">
        <v>0.257948628183226</v>
      </c>
      <c r="AA10" s="17">
        <v>0.248425330342741</v>
      </c>
      <c r="AB10" s="17">
        <v>0.25858695934256498</v>
      </c>
      <c r="AC10" s="17">
        <v>0.216289343294196</v>
      </c>
      <c r="AD10" s="17">
        <v>0.23157097589450801</v>
      </c>
      <c r="AE10" s="17"/>
      <c r="AF10" s="17">
        <v>0.30051532144739701</v>
      </c>
      <c r="AG10" s="17">
        <v>0.25192466956911103</v>
      </c>
    </row>
    <row r="11" spans="2:33" ht="28.7" x14ac:dyDescent="0.5">
      <c r="B11" s="18" t="s">
        <v>188</v>
      </c>
      <c r="C11" s="17">
        <v>0.24365651899956001</v>
      </c>
      <c r="D11" s="17">
        <v>0.218118481735707</v>
      </c>
      <c r="E11" s="17">
        <v>0.26470928343925398</v>
      </c>
      <c r="F11" s="17"/>
      <c r="G11" s="17">
        <v>0.22095816904649199</v>
      </c>
      <c r="H11" s="17">
        <v>0.23453825328385999</v>
      </c>
      <c r="I11" s="17">
        <v>0.21462221422734501</v>
      </c>
      <c r="J11" s="17">
        <v>0.26653722727312601</v>
      </c>
      <c r="K11" s="17">
        <v>0.22217049121659499</v>
      </c>
      <c r="L11" s="17">
        <v>0.27508572316923502</v>
      </c>
      <c r="M11" s="17"/>
      <c r="N11" s="17">
        <v>0.33852402715587199</v>
      </c>
      <c r="O11" s="17">
        <v>0.13418832706904399</v>
      </c>
      <c r="P11" s="17">
        <v>0.225528560449195</v>
      </c>
      <c r="Q11" s="17">
        <v>0.28022021669640201</v>
      </c>
      <c r="R11" s="17">
        <v>0.14008481882367299</v>
      </c>
      <c r="S11" s="17">
        <v>0.73579814234278396</v>
      </c>
      <c r="T11" s="17">
        <v>0.35432241586931401</v>
      </c>
      <c r="U11" s="17">
        <v>0.221257135585742</v>
      </c>
      <c r="V11" s="17">
        <v>0.26265979388444599</v>
      </c>
      <c r="W11" s="17">
        <v>0.31184732814885202</v>
      </c>
      <c r="X11" s="17">
        <v>0.290726670236096</v>
      </c>
      <c r="Y11" s="17">
        <v>0.17989229173004201</v>
      </c>
      <c r="Z11" s="17">
        <v>0.231484442869346</v>
      </c>
      <c r="AA11" s="17">
        <v>0.294623288094294</v>
      </c>
      <c r="AB11" s="17">
        <v>0.23745295838875899</v>
      </c>
      <c r="AC11" s="17">
        <v>0.20794877861331101</v>
      </c>
      <c r="AD11" s="17">
        <v>0.27331107154669998</v>
      </c>
      <c r="AE11" s="17"/>
      <c r="AF11" s="17">
        <v>0.23320357638185399</v>
      </c>
      <c r="AG11" s="17">
        <v>0.25054478431600602</v>
      </c>
    </row>
    <row r="12" spans="2:33" x14ac:dyDescent="0.5">
      <c r="B12" s="18" t="s">
        <v>96</v>
      </c>
      <c r="C12" s="17">
        <v>7.4677249260438894E-2</v>
      </c>
      <c r="D12" s="17">
        <v>6.6461901191106398E-2</v>
      </c>
      <c r="E12" s="17">
        <v>8.2681212333955797E-2</v>
      </c>
      <c r="F12" s="17"/>
      <c r="G12" s="17">
        <v>7.7399620296908694E-2</v>
      </c>
      <c r="H12" s="17">
        <v>6.1629049337371601E-2</v>
      </c>
      <c r="I12" s="17">
        <v>5.3319127846195698E-2</v>
      </c>
      <c r="J12" s="17">
        <v>0.106608677795251</v>
      </c>
      <c r="K12" s="17">
        <v>7.66285499005179E-2</v>
      </c>
      <c r="L12" s="17">
        <v>6.9866105553808802E-2</v>
      </c>
      <c r="M12" s="17"/>
      <c r="N12" s="17">
        <v>0.13032585107383399</v>
      </c>
      <c r="O12" s="17">
        <v>0</v>
      </c>
      <c r="P12" s="17">
        <v>0</v>
      </c>
      <c r="Q12" s="17">
        <v>1.82145500930198E-2</v>
      </c>
      <c r="R12" s="17">
        <v>0</v>
      </c>
      <c r="S12" s="17">
        <v>0</v>
      </c>
      <c r="T12" s="17">
        <v>4.6465704475663498E-2</v>
      </c>
      <c r="U12" s="17">
        <v>8.90528827720906E-2</v>
      </c>
      <c r="V12" s="17">
        <v>5.2453083742351303E-2</v>
      </c>
      <c r="W12" s="17">
        <v>0.114927928892607</v>
      </c>
      <c r="X12" s="17">
        <v>0.106547640570006</v>
      </c>
      <c r="Y12" s="17">
        <v>7.7635483762023894E-2</v>
      </c>
      <c r="Z12" s="17">
        <v>3.7026808894263699E-2</v>
      </c>
      <c r="AA12" s="17">
        <v>6.7825486920674902E-2</v>
      </c>
      <c r="AB12" s="17">
        <v>7.9255750672032305E-2</v>
      </c>
      <c r="AC12" s="17">
        <v>0.173505211661165</v>
      </c>
      <c r="AD12" s="17">
        <v>9.0124153268078905E-2</v>
      </c>
      <c r="AE12" s="17"/>
      <c r="AF12" s="17">
        <v>7.1964865409884698E-2</v>
      </c>
      <c r="AG12" s="17">
        <v>7.6464652127361005E-2</v>
      </c>
    </row>
    <row r="13" spans="2:33" x14ac:dyDescent="0.5">
      <c r="B13" s="18" t="s">
        <v>97</v>
      </c>
      <c r="C13" s="17">
        <v>0.102576020909426</v>
      </c>
      <c r="D13" s="17">
        <v>0.108738862893467</v>
      </c>
      <c r="E13" s="17">
        <v>9.7185957562611794E-2</v>
      </c>
      <c r="F13" s="17"/>
      <c r="G13" s="17">
        <v>0.104923259961751</v>
      </c>
      <c r="H13" s="17">
        <v>0.10244293887217799</v>
      </c>
      <c r="I13" s="17">
        <v>6.5268762986848403E-2</v>
      </c>
      <c r="J13" s="17">
        <v>8.5170471399899E-2</v>
      </c>
      <c r="K13" s="17">
        <v>0.113083277820756</v>
      </c>
      <c r="L13" s="17">
        <v>0.1369080793612</v>
      </c>
      <c r="M13" s="17"/>
      <c r="N13" s="17">
        <v>0.14262424294100701</v>
      </c>
      <c r="O13" s="17">
        <v>0</v>
      </c>
      <c r="P13" s="17">
        <v>0.26567197759267802</v>
      </c>
      <c r="Q13" s="17">
        <v>6.8985593719972801E-2</v>
      </c>
      <c r="R13" s="17">
        <v>0.38778125252589002</v>
      </c>
      <c r="S13" s="17">
        <v>0.14079258026344399</v>
      </c>
      <c r="T13" s="17">
        <v>0.12897818902170799</v>
      </c>
      <c r="U13" s="17">
        <v>8.3543010034875201E-2</v>
      </c>
      <c r="V13" s="17">
        <v>4.1096221196122398E-2</v>
      </c>
      <c r="W13" s="17">
        <v>0</v>
      </c>
      <c r="X13" s="17">
        <v>6.1347850718220603E-2</v>
      </c>
      <c r="Y13" s="17">
        <v>0.14142083157683599</v>
      </c>
      <c r="Z13" s="17">
        <v>0.10031355890172999</v>
      </c>
      <c r="AA13" s="17">
        <v>9.0505329612124694E-2</v>
      </c>
      <c r="AB13" s="17">
        <v>0.11744536052136401</v>
      </c>
      <c r="AC13" s="17">
        <v>9.1606926561089694E-2</v>
      </c>
      <c r="AD13" s="17">
        <v>5.6046839897459198E-2</v>
      </c>
      <c r="AE13" s="17"/>
      <c r="AF13" s="17">
        <v>8.69983716149898E-2</v>
      </c>
      <c r="AG13" s="17">
        <v>0.112841358170999</v>
      </c>
    </row>
    <row r="14" spans="2:33" x14ac:dyDescent="0.5">
      <c r="B14" s="18" t="s">
        <v>77</v>
      </c>
      <c r="C14" s="17">
        <v>0.168184227983488</v>
      </c>
      <c r="D14" s="17">
        <v>0.16504317837131999</v>
      </c>
      <c r="E14" s="17">
        <v>0.17178521982017</v>
      </c>
      <c r="F14" s="17"/>
      <c r="G14" s="17">
        <v>0.133425624021137</v>
      </c>
      <c r="H14" s="17">
        <v>6.8737186402733103E-2</v>
      </c>
      <c r="I14" s="17">
        <v>0.16915010210369699</v>
      </c>
      <c r="J14" s="17">
        <v>0.16917248681122901</v>
      </c>
      <c r="K14" s="17">
        <v>0.18443737736685301</v>
      </c>
      <c r="L14" s="17">
        <v>0.22390207736179399</v>
      </c>
      <c r="M14" s="17"/>
      <c r="N14" s="17">
        <v>7.3815083277899707E-2</v>
      </c>
      <c r="O14" s="17">
        <v>0.28562982545500099</v>
      </c>
      <c r="P14" s="17">
        <v>0.20090486771996599</v>
      </c>
      <c r="Q14" s="17">
        <v>0.25516813479063699</v>
      </c>
      <c r="R14" s="17">
        <v>0.13986437095316701</v>
      </c>
      <c r="S14" s="17">
        <v>0</v>
      </c>
      <c r="T14" s="17">
        <v>0.140925133602534</v>
      </c>
      <c r="U14" s="17">
        <v>0.13219734036551001</v>
      </c>
      <c r="V14" s="17">
        <v>0.25050331361691802</v>
      </c>
      <c r="W14" s="17">
        <v>9.2399793806382399E-2</v>
      </c>
      <c r="X14" s="17">
        <v>0.12921518904247201</v>
      </c>
      <c r="Y14" s="17">
        <v>0.18755204993076099</v>
      </c>
      <c r="Z14" s="17">
        <v>0.178494901898824</v>
      </c>
      <c r="AA14" s="17">
        <v>0.18308206137093799</v>
      </c>
      <c r="AB14" s="17">
        <v>0.149526139221454</v>
      </c>
      <c r="AC14" s="17">
        <v>0.264621052006621</v>
      </c>
      <c r="AD14" s="17">
        <v>0.20306697388828299</v>
      </c>
      <c r="AE14" s="17"/>
      <c r="AF14" s="17">
        <v>0.13308330325881801</v>
      </c>
      <c r="AG14" s="17">
        <v>0.191314985627423</v>
      </c>
    </row>
    <row r="15" spans="2:33" x14ac:dyDescent="0.5">
      <c r="B15" s="18" t="s">
        <v>98</v>
      </c>
      <c r="C15" s="21">
        <v>0.41090598284708701</v>
      </c>
      <c r="D15" s="21">
        <v>0.44163757580839902</v>
      </c>
      <c r="E15" s="21">
        <v>0.383638326844008</v>
      </c>
      <c r="F15" s="21"/>
      <c r="G15" s="21">
        <v>0.46329332667370998</v>
      </c>
      <c r="H15" s="21">
        <v>0.53265257210385697</v>
      </c>
      <c r="I15" s="21">
        <v>0.49763979283591298</v>
      </c>
      <c r="J15" s="21">
        <v>0.37251113672049602</v>
      </c>
      <c r="K15" s="21">
        <v>0.40368030369527902</v>
      </c>
      <c r="L15" s="21">
        <v>0.29423801455396098</v>
      </c>
      <c r="M15" s="21"/>
      <c r="N15" s="21">
        <v>0.31471079555138798</v>
      </c>
      <c r="O15" s="21">
        <v>0.58018184747595503</v>
      </c>
      <c r="P15" s="21">
        <v>0.30789459423816101</v>
      </c>
      <c r="Q15" s="21">
        <v>0.37741150469996798</v>
      </c>
      <c r="R15" s="21">
        <v>0.33226955769727001</v>
      </c>
      <c r="S15" s="21">
        <v>0.123409277393771</v>
      </c>
      <c r="T15" s="21">
        <v>0.32930855703078099</v>
      </c>
      <c r="U15" s="21">
        <v>0.47394963124178302</v>
      </c>
      <c r="V15" s="21">
        <v>0.39328758756016302</v>
      </c>
      <c r="W15" s="21">
        <v>0.48082494915215801</v>
      </c>
      <c r="X15" s="21">
        <v>0.41216264943320502</v>
      </c>
      <c r="Y15" s="21">
        <v>0.41349934300033703</v>
      </c>
      <c r="Z15" s="21">
        <v>0.45268028743583599</v>
      </c>
      <c r="AA15" s="21">
        <v>0.36396383400196902</v>
      </c>
      <c r="AB15" s="21">
        <v>0.41631979119639101</v>
      </c>
      <c r="AC15" s="21">
        <v>0.26231803115781199</v>
      </c>
      <c r="AD15" s="21">
        <v>0.37745096139947898</v>
      </c>
      <c r="AE15" s="21"/>
      <c r="AF15" s="21">
        <v>0.474749883334454</v>
      </c>
      <c r="AG15" s="21">
        <v>0.36883421975821201</v>
      </c>
    </row>
    <row r="16" spans="2:33" x14ac:dyDescent="0.5">
      <c r="B16" s="18" t="s">
        <v>99</v>
      </c>
      <c r="C16" s="21">
        <v>0.177253270169865</v>
      </c>
      <c r="D16" s="21">
        <v>0.175200764084573</v>
      </c>
      <c r="E16" s="21">
        <v>0.17986716989656801</v>
      </c>
      <c r="F16" s="21"/>
      <c r="G16" s="21">
        <v>0.18232288025866</v>
      </c>
      <c r="H16" s="21">
        <v>0.16407198820954899</v>
      </c>
      <c r="I16" s="21">
        <v>0.118587890833044</v>
      </c>
      <c r="J16" s="21">
        <v>0.19177914919514999</v>
      </c>
      <c r="K16" s="21">
        <v>0.18971182772127401</v>
      </c>
      <c r="L16" s="21">
        <v>0.20677418491500901</v>
      </c>
      <c r="M16" s="21"/>
      <c r="N16" s="21">
        <v>0.27295009401483999</v>
      </c>
      <c r="O16" s="21">
        <v>0</v>
      </c>
      <c r="P16" s="21">
        <v>0.26567197759267802</v>
      </c>
      <c r="Q16" s="21">
        <v>8.7200143812992598E-2</v>
      </c>
      <c r="R16" s="21">
        <v>0.38778125252589002</v>
      </c>
      <c r="S16" s="21">
        <v>0.14079258026344399</v>
      </c>
      <c r="T16" s="21">
        <v>0.175443893497371</v>
      </c>
      <c r="U16" s="21">
        <v>0.17259589280696599</v>
      </c>
      <c r="V16" s="21">
        <v>9.3549304938473798E-2</v>
      </c>
      <c r="W16" s="21">
        <v>0.114927928892607</v>
      </c>
      <c r="X16" s="21">
        <v>0.16789549128822701</v>
      </c>
      <c r="Y16" s="21">
        <v>0.21905631533886</v>
      </c>
      <c r="Z16" s="21">
        <v>0.13734036779599401</v>
      </c>
      <c r="AA16" s="21">
        <v>0.15833081653280001</v>
      </c>
      <c r="AB16" s="21">
        <v>0.19670111119339601</v>
      </c>
      <c r="AC16" s="21">
        <v>0.26511213822225499</v>
      </c>
      <c r="AD16" s="21">
        <v>0.146170993165538</v>
      </c>
      <c r="AE16" s="21"/>
      <c r="AF16" s="21">
        <v>0.158963237024875</v>
      </c>
      <c r="AG16" s="21">
        <v>0.18930601029836</v>
      </c>
    </row>
    <row r="17" spans="2:33" x14ac:dyDescent="0.5">
      <c r="B17" s="18" t="s">
        <v>100</v>
      </c>
      <c r="C17" s="22">
        <v>0.23365271267722201</v>
      </c>
      <c r="D17" s="22">
        <v>0.26643681172382599</v>
      </c>
      <c r="E17" s="22">
        <v>0.20377115694744</v>
      </c>
      <c r="F17" s="22"/>
      <c r="G17" s="22">
        <v>0.28097044641504998</v>
      </c>
      <c r="H17" s="22">
        <v>0.36858058389430798</v>
      </c>
      <c r="I17" s="22">
        <v>0.37905190200286898</v>
      </c>
      <c r="J17" s="22">
        <v>0.180731987525346</v>
      </c>
      <c r="K17" s="22">
        <v>0.21396847597400501</v>
      </c>
      <c r="L17" s="22">
        <v>8.7463829638951898E-2</v>
      </c>
      <c r="M17" s="22"/>
      <c r="N17" s="22">
        <v>4.17607015365472E-2</v>
      </c>
      <c r="O17" s="22">
        <v>0.58018184747595503</v>
      </c>
      <c r="P17" s="22">
        <v>4.2222616645482998E-2</v>
      </c>
      <c r="Q17" s="22">
        <v>0.29021136088697502</v>
      </c>
      <c r="R17" s="22">
        <v>-5.5511694828619999E-2</v>
      </c>
      <c r="S17" s="22">
        <v>-1.7383302869673201E-2</v>
      </c>
      <c r="T17" s="22">
        <v>0.15386466353341</v>
      </c>
      <c r="U17" s="22">
        <v>0.301353738434817</v>
      </c>
      <c r="V17" s="22">
        <v>0.299738282621689</v>
      </c>
      <c r="W17" s="22">
        <v>0.36589702025955101</v>
      </c>
      <c r="X17" s="22">
        <v>0.24426715814497801</v>
      </c>
      <c r="Y17" s="22">
        <v>0.194443027661477</v>
      </c>
      <c r="Z17" s="22">
        <v>0.31533991963984198</v>
      </c>
      <c r="AA17" s="22">
        <v>0.20563301746916901</v>
      </c>
      <c r="AB17" s="22">
        <v>0.219618680002994</v>
      </c>
      <c r="AC17" s="22">
        <v>-2.7941070644427698E-3</v>
      </c>
      <c r="AD17" s="22">
        <v>0.23127996823394101</v>
      </c>
      <c r="AE17" s="22"/>
      <c r="AF17" s="22">
        <v>0.31578664630957898</v>
      </c>
      <c r="AG17" s="22">
        <v>0.17952820945985301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8.2900758858609105E-2</v>
      </c>
      <c r="D9" s="17">
        <v>7.6916650159471703E-2</v>
      </c>
      <c r="E9" s="17">
        <v>8.8841288261167606E-2</v>
      </c>
      <c r="F9" s="17"/>
      <c r="G9" s="17">
        <v>0.125430295358854</v>
      </c>
      <c r="H9" s="17">
        <v>0.18141748426306201</v>
      </c>
      <c r="I9" s="17">
        <v>8.7339874900172004E-2</v>
      </c>
      <c r="J9" s="17">
        <v>6.7664145158495906E-2</v>
      </c>
      <c r="K9" s="17">
        <v>3.9339810898539197E-2</v>
      </c>
      <c r="L9" s="17">
        <v>5.1008884750750202E-2</v>
      </c>
      <c r="M9" s="17"/>
      <c r="N9" s="17">
        <v>6.3672166107742206E-2</v>
      </c>
      <c r="O9" s="17">
        <v>0.13005996896592001</v>
      </c>
      <c r="P9" s="17">
        <v>6.92367751320066E-2</v>
      </c>
      <c r="Q9" s="17">
        <v>1.82145500930198E-2</v>
      </c>
      <c r="R9" s="17">
        <v>0</v>
      </c>
      <c r="S9" s="17">
        <v>0</v>
      </c>
      <c r="T9" s="17">
        <v>0.13231000037269999</v>
      </c>
      <c r="U9" s="17">
        <v>0.120310887039825</v>
      </c>
      <c r="V9" s="17">
        <v>2.7600765789062901E-2</v>
      </c>
      <c r="W9" s="17">
        <v>4.2427967531630299E-2</v>
      </c>
      <c r="X9" s="17">
        <v>0.19762893156768899</v>
      </c>
      <c r="Y9" s="17">
        <v>7.7544319690076899E-2</v>
      </c>
      <c r="Z9" s="17">
        <v>0.114362056267947</v>
      </c>
      <c r="AA9" s="17">
        <v>0.10838825341547501</v>
      </c>
      <c r="AB9" s="17">
        <v>7.5735991809763994E-2</v>
      </c>
      <c r="AC9" s="17">
        <v>7.9909799440546395E-2</v>
      </c>
      <c r="AD9" s="17">
        <v>5.1909501513777302E-2</v>
      </c>
      <c r="AE9" s="17"/>
      <c r="AF9" s="17">
        <v>0.10578604967573201</v>
      </c>
      <c r="AG9" s="17">
        <v>6.7819842339911701E-2</v>
      </c>
    </row>
    <row r="10" spans="2:33" x14ac:dyDescent="0.5">
      <c r="B10" s="18" t="s">
        <v>94</v>
      </c>
      <c r="C10" s="17">
        <v>0.17318530566130599</v>
      </c>
      <c r="D10" s="17">
        <v>0.184925070009547</v>
      </c>
      <c r="E10" s="17">
        <v>0.16283159652585599</v>
      </c>
      <c r="F10" s="17"/>
      <c r="G10" s="17">
        <v>0.238119186900665</v>
      </c>
      <c r="H10" s="17">
        <v>0.28930212351573298</v>
      </c>
      <c r="I10" s="17">
        <v>0.245890784773449</v>
      </c>
      <c r="J10" s="17">
        <v>0.13692673333961999</v>
      </c>
      <c r="K10" s="17">
        <v>0.12613329547527599</v>
      </c>
      <c r="L10" s="17">
        <v>9.1160999135043996E-2</v>
      </c>
      <c r="M10" s="17"/>
      <c r="N10" s="17">
        <v>0.175490057931836</v>
      </c>
      <c r="O10" s="17">
        <v>0.20196818495890101</v>
      </c>
      <c r="P10" s="17">
        <v>0.238657819106154</v>
      </c>
      <c r="Q10" s="17">
        <v>0.13402610342785301</v>
      </c>
      <c r="R10" s="17">
        <v>0.33226955769727001</v>
      </c>
      <c r="S10" s="17">
        <v>0.35584415098478001</v>
      </c>
      <c r="T10" s="17">
        <v>6.9902323322991705E-2</v>
      </c>
      <c r="U10" s="17">
        <v>0.19215051745202899</v>
      </c>
      <c r="V10" s="17">
        <v>0.23145098591472299</v>
      </c>
      <c r="W10" s="17">
        <v>0.198015884126894</v>
      </c>
      <c r="X10" s="17">
        <v>0.20615332339704401</v>
      </c>
      <c r="Y10" s="17">
        <v>0.17770553666515099</v>
      </c>
      <c r="Z10" s="17">
        <v>0.131193580485817</v>
      </c>
      <c r="AA10" s="17">
        <v>5.2794590831141103E-2</v>
      </c>
      <c r="AB10" s="17">
        <v>0.17644406644744201</v>
      </c>
      <c r="AC10" s="17">
        <v>0.15431584286460401</v>
      </c>
      <c r="AD10" s="17">
        <v>0.13646688814361199</v>
      </c>
      <c r="AE10" s="17"/>
      <c r="AF10" s="17">
        <v>0.200244238743471</v>
      </c>
      <c r="AG10" s="17">
        <v>0.155354048276025</v>
      </c>
    </row>
    <row r="11" spans="2:33" ht="28.7" x14ac:dyDescent="0.5">
      <c r="B11" s="18" t="s">
        <v>188</v>
      </c>
      <c r="C11" s="17">
        <v>0.283544562386215</v>
      </c>
      <c r="D11" s="17">
        <v>0.28727854062478603</v>
      </c>
      <c r="E11" s="17">
        <v>0.27726344443518602</v>
      </c>
      <c r="F11" s="17"/>
      <c r="G11" s="17">
        <v>0.29928453290038098</v>
      </c>
      <c r="H11" s="17">
        <v>0.24578012779481401</v>
      </c>
      <c r="I11" s="17">
        <v>0.25656952011113698</v>
      </c>
      <c r="J11" s="17">
        <v>0.32766628624939598</v>
      </c>
      <c r="K11" s="17">
        <v>0.27367184662253202</v>
      </c>
      <c r="L11" s="17">
        <v>0.290242237376033</v>
      </c>
      <c r="M11" s="17"/>
      <c r="N11" s="17">
        <v>0.27415381845115899</v>
      </c>
      <c r="O11" s="17">
        <v>0.163466535627635</v>
      </c>
      <c r="P11" s="17">
        <v>7.6610691660761399E-2</v>
      </c>
      <c r="Q11" s="17">
        <v>0.31033386050638501</v>
      </c>
      <c r="R11" s="17">
        <v>0.14008481882367299</v>
      </c>
      <c r="S11" s="17">
        <v>0.50336326875177595</v>
      </c>
      <c r="T11" s="17">
        <v>0.26501404521086103</v>
      </c>
      <c r="U11" s="17">
        <v>0.28176894961385901</v>
      </c>
      <c r="V11" s="17">
        <v>0.32475810268531102</v>
      </c>
      <c r="W11" s="17">
        <v>0.34799354553105799</v>
      </c>
      <c r="X11" s="17">
        <v>0.291646646144885</v>
      </c>
      <c r="Y11" s="17">
        <v>0.23505518995254701</v>
      </c>
      <c r="Z11" s="17">
        <v>0.25478932021262402</v>
      </c>
      <c r="AA11" s="17">
        <v>0.24766272553902099</v>
      </c>
      <c r="AB11" s="17">
        <v>0.34543637934367</v>
      </c>
      <c r="AC11" s="17">
        <v>0.26460813820075102</v>
      </c>
      <c r="AD11" s="17">
        <v>0.32929197755291201</v>
      </c>
      <c r="AE11" s="17"/>
      <c r="AF11" s="17">
        <v>0.29591087900722701</v>
      </c>
      <c r="AG11" s="17">
        <v>0.27539542457994698</v>
      </c>
    </row>
    <row r="12" spans="2:33" x14ac:dyDescent="0.5">
      <c r="B12" s="18" t="s">
        <v>96</v>
      </c>
      <c r="C12" s="17">
        <v>9.4259841031335806E-2</v>
      </c>
      <c r="D12" s="17">
        <v>9.62937729024088E-2</v>
      </c>
      <c r="E12" s="17">
        <v>9.2714890862742094E-2</v>
      </c>
      <c r="F12" s="17"/>
      <c r="G12" s="17">
        <v>9.0866591930153798E-2</v>
      </c>
      <c r="H12" s="17">
        <v>0.127237505904403</v>
      </c>
      <c r="I12" s="17">
        <v>0.10496436970508</v>
      </c>
      <c r="J12" s="17">
        <v>0.101861951655799</v>
      </c>
      <c r="K12" s="17">
        <v>9.2891404638697203E-2</v>
      </c>
      <c r="L12" s="17">
        <v>6.3723557596073094E-2</v>
      </c>
      <c r="M12" s="17"/>
      <c r="N12" s="17">
        <v>7.64319629466821E-2</v>
      </c>
      <c r="O12" s="17">
        <v>7.6412646581752494E-2</v>
      </c>
      <c r="P12" s="17">
        <v>0.100977641859018</v>
      </c>
      <c r="Q12" s="17">
        <v>0.149285295182912</v>
      </c>
      <c r="R12" s="17">
        <v>0</v>
      </c>
      <c r="S12" s="17">
        <v>0.14079258026344399</v>
      </c>
      <c r="T12" s="17">
        <v>7.4613198204365294E-2</v>
      </c>
      <c r="U12" s="17">
        <v>0.111988102491204</v>
      </c>
      <c r="V12" s="17">
        <v>6.6582243927618204E-2</v>
      </c>
      <c r="W12" s="17">
        <v>0.17112890187142701</v>
      </c>
      <c r="X12" s="17">
        <v>0.142720302382984</v>
      </c>
      <c r="Y12" s="17">
        <v>5.9396600034338998E-2</v>
      </c>
      <c r="Z12" s="17">
        <v>9.06887466114744E-2</v>
      </c>
      <c r="AA12" s="17">
        <v>6.7825486920674902E-2</v>
      </c>
      <c r="AB12" s="17">
        <v>7.1816380037456495E-2</v>
      </c>
      <c r="AC12" s="17">
        <v>8.5766573159670595E-2</v>
      </c>
      <c r="AD12" s="17">
        <v>0.21771298263310099</v>
      </c>
      <c r="AE12" s="17"/>
      <c r="AF12" s="17">
        <v>0.111123407790193</v>
      </c>
      <c r="AG12" s="17">
        <v>8.3147111700952195E-2</v>
      </c>
    </row>
    <row r="13" spans="2:33" x14ac:dyDescent="0.5">
      <c r="B13" s="18" t="s">
        <v>97</v>
      </c>
      <c r="C13" s="17">
        <v>9.1751171334822704E-2</v>
      </c>
      <c r="D13" s="17">
        <v>9.8408887404533393E-2</v>
      </c>
      <c r="E13" s="17">
        <v>8.5854466350202399E-2</v>
      </c>
      <c r="F13" s="17"/>
      <c r="G13" s="17">
        <v>7.8327602755516298E-2</v>
      </c>
      <c r="H13" s="17">
        <v>4.38474159677361E-2</v>
      </c>
      <c r="I13" s="17">
        <v>7.9703115508082401E-2</v>
      </c>
      <c r="J13" s="17">
        <v>8.3529149135035993E-2</v>
      </c>
      <c r="K13" s="17">
        <v>0.13297793127073099</v>
      </c>
      <c r="L13" s="17">
        <v>0.111063138271359</v>
      </c>
      <c r="M13" s="17"/>
      <c r="N13" s="17">
        <v>0.131055403322514</v>
      </c>
      <c r="O13" s="17">
        <v>3.4959755304921E-2</v>
      </c>
      <c r="P13" s="17">
        <v>0.31361220452209299</v>
      </c>
      <c r="Q13" s="17">
        <v>0.108413922524027</v>
      </c>
      <c r="R13" s="17">
        <v>0.308150077923457</v>
      </c>
      <c r="S13" s="17">
        <v>0</v>
      </c>
      <c r="T13" s="17">
        <v>0</v>
      </c>
      <c r="U13" s="17">
        <v>7.2521707419704207E-2</v>
      </c>
      <c r="V13" s="17">
        <v>5.5510206561210799E-2</v>
      </c>
      <c r="W13" s="17">
        <v>0</v>
      </c>
      <c r="X13" s="17">
        <v>0</v>
      </c>
      <c r="Y13" s="17">
        <v>0.14929556375702699</v>
      </c>
      <c r="Z13" s="17">
        <v>0.127549039932666</v>
      </c>
      <c r="AA13" s="17">
        <v>0.16656355555362101</v>
      </c>
      <c r="AB13" s="17">
        <v>5.3350053562735998E-2</v>
      </c>
      <c r="AC13" s="17">
        <v>0.122686205475144</v>
      </c>
      <c r="AD13" s="17">
        <v>3.4537965540075703E-2</v>
      </c>
      <c r="AE13" s="17"/>
      <c r="AF13" s="17">
        <v>6.3746887436127803E-2</v>
      </c>
      <c r="AG13" s="17">
        <v>0.110205394661804</v>
      </c>
    </row>
    <row r="14" spans="2:33" x14ac:dyDescent="0.5">
      <c r="B14" s="18" t="s">
        <v>77</v>
      </c>
      <c r="C14" s="17">
        <v>0.27435836072771103</v>
      </c>
      <c r="D14" s="17">
        <v>0.25617707889925301</v>
      </c>
      <c r="E14" s="17">
        <v>0.29249431356484501</v>
      </c>
      <c r="F14" s="17"/>
      <c r="G14" s="17">
        <v>0.16797179015443001</v>
      </c>
      <c r="H14" s="17">
        <v>0.11241534255425099</v>
      </c>
      <c r="I14" s="17">
        <v>0.22553233500208</v>
      </c>
      <c r="J14" s="17">
        <v>0.28235173446165301</v>
      </c>
      <c r="K14" s="17">
        <v>0.33498571109422498</v>
      </c>
      <c r="L14" s="17">
        <v>0.39280118287074101</v>
      </c>
      <c r="M14" s="17"/>
      <c r="N14" s="17">
        <v>0.27919659124006702</v>
      </c>
      <c r="O14" s="17">
        <v>0.39313290856087102</v>
      </c>
      <c r="P14" s="17">
        <v>0.20090486771996599</v>
      </c>
      <c r="Q14" s="17">
        <v>0.27972626826580399</v>
      </c>
      <c r="R14" s="17">
        <v>0.2194955455556</v>
      </c>
      <c r="S14" s="17">
        <v>0</v>
      </c>
      <c r="T14" s="17">
        <v>0.45816043288908098</v>
      </c>
      <c r="U14" s="17">
        <v>0.22125983598337901</v>
      </c>
      <c r="V14" s="17">
        <v>0.29409769512207401</v>
      </c>
      <c r="W14" s="17">
        <v>0.24043370093899</v>
      </c>
      <c r="X14" s="17">
        <v>0.161850796507398</v>
      </c>
      <c r="Y14" s="17">
        <v>0.30100278990085899</v>
      </c>
      <c r="Z14" s="17">
        <v>0.28141725648947302</v>
      </c>
      <c r="AA14" s="17">
        <v>0.356765387740067</v>
      </c>
      <c r="AB14" s="17">
        <v>0.27721712879893201</v>
      </c>
      <c r="AC14" s="17">
        <v>0.29271344085928303</v>
      </c>
      <c r="AD14" s="17">
        <v>0.23008068461652201</v>
      </c>
      <c r="AE14" s="17"/>
      <c r="AF14" s="17">
        <v>0.22318853734725</v>
      </c>
      <c r="AG14" s="17">
        <v>0.30807817844135899</v>
      </c>
    </row>
    <row r="15" spans="2:33" x14ac:dyDescent="0.5">
      <c r="B15" s="18" t="s">
        <v>98</v>
      </c>
      <c r="C15" s="21">
        <v>0.256086064519916</v>
      </c>
      <c r="D15" s="21">
        <v>0.26184172016901802</v>
      </c>
      <c r="E15" s="21">
        <v>0.25167288478702399</v>
      </c>
      <c r="F15" s="21"/>
      <c r="G15" s="21">
        <v>0.363549482259519</v>
      </c>
      <c r="H15" s="21">
        <v>0.47071960777879501</v>
      </c>
      <c r="I15" s="21">
        <v>0.33323065967362098</v>
      </c>
      <c r="J15" s="21">
        <v>0.204590878498116</v>
      </c>
      <c r="K15" s="21">
        <v>0.16547310637381499</v>
      </c>
      <c r="L15" s="21">
        <v>0.14216988388579399</v>
      </c>
      <c r="M15" s="21"/>
      <c r="N15" s="21">
        <v>0.23916222403957799</v>
      </c>
      <c r="O15" s="21">
        <v>0.33202815392482099</v>
      </c>
      <c r="P15" s="21">
        <v>0.30789459423816101</v>
      </c>
      <c r="Q15" s="21">
        <v>0.15224065352087299</v>
      </c>
      <c r="R15" s="21">
        <v>0.33226955769727001</v>
      </c>
      <c r="S15" s="21">
        <v>0.35584415098478001</v>
      </c>
      <c r="T15" s="21">
        <v>0.202212323695692</v>
      </c>
      <c r="U15" s="21">
        <v>0.312461404491853</v>
      </c>
      <c r="V15" s="21">
        <v>0.25905175170378603</v>
      </c>
      <c r="W15" s="21">
        <v>0.240443851658524</v>
      </c>
      <c r="X15" s="21">
        <v>0.40378225496473302</v>
      </c>
      <c r="Y15" s="21">
        <v>0.25524985635522801</v>
      </c>
      <c r="Z15" s="21">
        <v>0.24555563675376399</v>
      </c>
      <c r="AA15" s="21">
        <v>0.161182844246616</v>
      </c>
      <c r="AB15" s="21">
        <v>0.25218005825720502</v>
      </c>
      <c r="AC15" s="21">
        <v>0.234225642305151</v>
      </c>
      <c r="AD15" s="21">
        <v>0.18837638965738901</v>
      </c>
      <c r="AE15" s="21"/>
      <c r="AF15" s="21">
        <v>0.30603028841920299</v>
      </c>
      <c r="AG15" s="21">
        <v>0.22317389061593701</v>
      </c>
    </row>
    <row r="16" spans="2:33" x14ac:dyDescent="0.5">
      <c r="B16" s="18" t="s">
        <v>99</v>
      </c>
      <c r="C16" s="21">
        <v>0.186011012366158</v>
      </c>
      <c r="D16" s="21">
        <v>0.194702660306942</v>
      </c>
      <c r="E16" s="21">
        <v>0.17856935721294501</v>
      </c>
      <c r="F16" s="21"/>
      <c r="G16" s="21">
        <v>0.16919419468567001</v>
      </c>
      <c r="H16" s="21">
        <v>0.171084921872139</v>
      </c>
      <c r="I16" s="21">
        <v>0.18466748521316201</v>
      </c>
      <c r="J16" s="21">
        <v>0.18539110079083501</v>
      </c>
      <c r="K16" s="21">
        <v>0.22586933590942801</v>
      </c>
      <c r="L16" s="21">
        <v>0.17478669586743201</v>
      </c>
      <c r="M16" s="21"/>
      <c r="N16" s="21">
        <v>0.20748736626919601</v>
      </c>
      <c r="O16" s="21">
        <v>0.11137240188667399</v>
      </c>
      <c r="P16" s="21">
        <v>0.41458984638111201</v>
      </c>
      <c r="Q16" s="21">
        <v>0.25769921770693899</v>
      </c>
      <c r="R16" s="21">
        <v>0.308150077923457</v>
      </c>
      <c r="S16" s="21">
        <v>0.14079258026344399</v>
      </c>
      <c r="T16" s="21">
        <v>7.4613198204365294E-2</v>
      </c>
      <c r="U16" s="21">
        <v>0.18450980991090801</v>
      </c>
      <c r="V16" s="21">
        <v>0.122092450488829</v>
      </c>
      <c r="W16" s="21">
        <v>0.17112890187142701</v>
      </c>
      <c r="X16" s="21">
        <v>0.142720302382984</v>
      </c>
      <c r="Y16" s="21">
        <v>0.20869216379136599</v>
      </c>
      <c r="Z16" s="21">
        <v>0.21823778654414</v>
      </c>
      <c r="AA16" s="21">
        <v>0.23438904247429601</v>
      </c>
      <c r="AB16" s="21">
        <v>0.125166433600192</v>
      </c>
      <c r="AC16" s="21">
        <v>0.20845277863481501</v>
      </c>
      <c r="AD16" s="21">
        <v>0.252250948173177</v>
      </c>
      <c r="AE16" s="21"/>
      <c r="AF16" s="21">
        <v>0.174870295226321</v>
      </c>
      <c r="AG16" s="21">
        <v>0.193352506362757</v>
      </c>
    </row>
    <row r="17" spans="2:33" x14ac:dyDescent="0.5">
      <c r="B17" s="18" t="s">
        <v>100</v>
      </c>
      <c r="C17" s="22">
        <v>7.0075052153757103E-2</v>
      </c>
      <c r="D17" s="22">
        <v>6.7139059862076106E-2</v>
      </c>
      <c r="E17" s="22">
        <v>7.3103527574079105E-2</v>
      </c>
      <c r="F17" s="22"/>
      <c r="G17" s="22">
        <v>0.19435528757384901</v>
      </c>
      <c r="H17" s="22">
        <v>0.29963468590665598</v>
      </c>
      <c r="I17" s="22">
        <v>0.148563174460459</v>
      </c>
      <c r="J17" s="22">
        <v>1.9199777707280302E-2</v>
      </c>
      <c r="K17" s="22">
        <v>-6.0396229535613001E-2</v>
      </c>
      <c r="L17" s="22">
        <v>-3.2616811981637503E-2</v>
      </c>
      <c r="M17" s="22"/>
      <c r="N17" s="22">
        <v>3.1674857770381898E-2</v>
      </c>
      <c r="O17" s="22">
        <v>0.220655752038147</v>
      </c>
      <c r="P17" s="22">
        <v>-0.10669525214295</v>
      </c>
      <c r="Q17" s="22">
        <v>-0.105458564186066</v>
      </c>
      <c r="R17" s="22">
        <v>2.4119479773812898E-2</v>
      </c>
      <c r="S17" s="22">
        <v>0.21505157072133499</v>
      </c>
      <c r="T17" s="22">
        <v>0.12759912549132699</v>
      </c>
      <c r="U17" s="22">
        <v>0.12795159458094499</v>
      </c>
      <c r="V17" s="22">
        <v>0.136959301214957</v>
      </c>
      <c r="W17" s="22">
        <v>6.9314949787096902E-2</v>
      </c>
      <c r="X17" s="22">
        <v>0.26106195258174902</v>
      </c>
      <c r="Y17" s="22">
        <v>4.6557692563862503E-2</v>
      </c>
      <c r="Z17" s="22">
        <v>2.7317850209623198E-2</v>
      </c>
      <c r="AA17" s="22">
        <v>-7.3206198227680305E-2</v>
      </c>
      <c r="AB17" s="22">
        <v>0.12701362465701299</v>
      </c>
      <c r="AC17" s="22">
        <v>2.5772863670335499E-2</v>
      </c>
      <c r="AD17" s="22">
        <v>-6.3874558515787994E-2</v>
      </c>
      <c r="AE17" s="22"/>
      <c r="AF17" s="22">
        <v>0.13115999319288199</v>
      </c>
      <c r="AG17" s="22">
        <v>2.9821384253180198E-2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0.49688471972255899</v>
      </c>
      <c r="D9" s="17">
        <v>0.48610925527383603</v>
      </c>
      <c r="E9" s="17">
        <v>0.50734929343407298</v>
      </c>
      <c r="F9" s="17"/>
      <c r="G9" s="17">
        <v>0.42265295902726602</v>
      </c>
      <c r="H9" s="17">
        <v>0.44106848425128498</v>
      </c>
      <c r="I9" s="17">
        <v>0.48571224504489902</v>
      </c>
      <c r="J9" s="17">
        <v>0.53213508278516997</v>
      </c>
      <c r="K9" s="17">
        <v>0.50949211713619003</v>
      </c>
      <c r="L9" s="17">
        <v>0.526447120195634</v>
      </c>
      <c r="M9" s="17"/>
      <c r="N9" s="17">
        <v>0.52641332032890198</v>
      </c>
      <c r="O9" s="17">
        <v>0.34898366546114901</v>
      </c>
      <c r="P9" s="17">
        <v>0.27231591164600399</v>
      </c>
      <c r="Q9" s="17">
        <v>0.46018002677967401</v>
      </c>
      <c r="R9" s="17">
        <v>0.39876859451957902</v>
      </c>
      <c r="S9" s="17">
        <v>0.70893485642443299</v>
      </c>
      <c r="T9" s="17">
        <v>0.41867374562566301</v>
      </c>
      <c r="U9" s="17">
        <v>0.46395821299775097</v>
      </c>
      <c r="V9" s="17">
        <v>0.438968210138722</v>
      </c>
      <c r="W9" s="17">
        <v>0.62686042091060501</v>
      </c>
      <c r="X9" s="17">
        <v>0.36749181089431299</v>
      </c>
      <c r="Y9" s="17">
        <v>0.54704696012468901</v>
      </c>
      <c r="Z9" s="17">
        <v>0.54296179448817306</v>
      </c>
      <c r="AA9" s="17">
        <v>0.48582919215624698</v>
      </c>
      <c r="AB9" s="17">
        <v>0.50725619473376105</v>
      </c>
      <c r="AC9" s="17">
        <v>0.49243909307713901</v>
      </c>
      <c r="AD9" s="17">
        <v>0.45632512908346001</v>
      </c>
      <c r="AE9" s="17"/>
      <c r="AF9" s="17">
        <v>0.49607750232895198</v>
      </c>
      <c r="AG9" s="17">
        <v>0.49741665869692903</v>
      </c>
    </row>
    <row r="10" spans="2:33" x14ac:dyDescent="0.5">
      <c r="B10" s="18" t="s">
        <v>94</v>
      </c>
      <c r="C10" s="17">
        <v>0.33676295793764</v>
      </c>
      <c r="D10" s="17">
        <v>0.33515851084792098</v>
      </c>
      <c r="E10" s="17">
        <v>0.33957384454737599</v>
      </c>
      <c r="F10" s="17"/>
      <c r="G10" s="17">
        <v>0.40570854613195401</v>
      </c>
      <c r="H10" s="17">
        <v>0.38145786618784799</v>
      </c>
      <c r="I10" s="17">
        <v>0.38978147098577898</v>
      </c>
      <c r="J10" s="17">
        <v>0.302929709190282</v>
      </c>
      <c r="K10" s="17">
        <v>0.34146850814155699</v>
      </c>
      <c r="L10" s="17">
        <v>0.27077827492842899</v>
      </c>
      <c r="M10" s="17"/>
      <c r="N10" s="17">
        <v>0.32621300892308602</v>
      </c>
      <c r="O10" s="17">
        <v>0.40282843421901499</v>
      </c>
      <c r="P10" s="17">
        <v>0.36103446890230001</v>
      </c>
      <c r="Q10" s="17">
        <v>0.37359770678522403</v>
      </c>
      <c r="R10" s="17">
        <v>0.12850274591553401</v>
      </c>
      <c r="S10" s="17">
        <v>0.29106514357556701</v>
      </c>
      <c r="T10" s="17">
        <v>0.31212750791709498</v>
      </c>
      <c r="U10" s="17">
        <v>0.37646953170290098</v>
      </c>
      <c r="V10" s="17">
        <v>0.28061312104331698</v>
      </c>
      <c r="W10" s="17">
        <v>0.28719592376472602</v>
      </c>
      <c r="X10" s="17">
        <v>0.42368261115935002</v>
      </c>
      <c r="Y10" s="17">
        <v>0.33967936836173701</v>
      </c>
      <c r="Z10" s="17">
        <v>0.28971028649042702</v>
      </c>
      <c r="AA10" s="17">
        <v>0.35298796359713702</v>
      </c>
      <c r="AB10" s="17">
        <v>0.380457371061936</v>
      </c>
      <c r="AC10" s="17">
        <v>0.21552871083614999</v>
      </c>
      <c r="AD10" s="17">
        <v>0.31166629314641198</v>
      </c>
      <c r="AE10" s="17"/>
      <c r="AF10" s="17">
        <v>0.36112177276799301</v>
      </c>
      <c r="AG10" s="17">
        <v>0.32071102065239898</v>
      </c>
    </row>
    <row r="11" spans="2:33" ht="28.7" x14ac:dyDescent="0.5">
      <c r="B11" s="18" t="s">
        <v>188</v>
      </c>
      <c r="C11" s="17">
        <v>0.105810501727437</v>
      </c>
      <c r="D11" s="17">
        <v>0.100331370497907</v>
      </c>
      <c r="E11" s="17">
        <v>0.10907139991826</v>
      </c>
      <c r="F11" s="17"/>
      <c r="G11" s="17">
        <v>0.14744213378982701</v>
      </c>
      <c r="H11" s="17">
        <v>0.14261676227706299</v>
      </c>
      <c r="I11" s="17">
        <v>8.6805680288036605E-2</v>
      </c>
      <c r="J11" s="17">
        <v>9.68553288498155E-2</v>
      </c>
      <c r="K11" s="17">
        <v>6.2996196327269494E-2</v>
      </c>
      <c r="L11" s="17">
        <v>0.12088126858419</v>
      </c>
      <c r="M11" s="17"/>
      <c r="N11" s="17">
        <v>5.0970175751308598E-2</v>
      </c>
      <c r="O11" s="17">
        <v>0.14245889245766899</v>
      </c>
      <c r="P11" s="17">
        <v>0</v>
      </c>
      <c r="Q11" s="17">
        <v>0.13338863556229399</v>
      </c>
      <c r="R11" s="17">
        <v>0.26584319863974898</v>
      </c>
      <c r="S11" s="17">
        <v>0</v>
      </c>
      <c r="T11" s="17">
        <v>0.148556081165864</v>
      </c>
      <c r="U11" s="17">
        <v>8.9067177069676998E-2</v>
      </c>
      <c r="V11" s="17">
        <v>0.19049401792625301</v>
      </c>
      <c r="W11" s="17">
        <v>6.2358316247713298E-2</v>
      </c>
      <c r="X11" s="17">
        <v>0.20882557794633799</v>
      </c>
      <c r="Y11" s="17">
        <v>8.4506457577472396E-2</v>
      </c>
      <c r="Z11" s="17">
        <v>8.4456634634009306E-2</v>
      </c>
      <c r="AA11" s="17">
        <v>0.161182844246616</v>
      </c>
      <c r="AB11" s="17">
        <v>0.104515785002957</v>
      </c>
      <c r="AC11" s="17">
        <v>0.17563871335733899</v>
      </c>
      <c r="AD11" s="17">
        <v>9.8839220384485199E-2</v>
      </c>
      <c r="AE11" s="17"/>
      <c r="AF11" s="17">
        <v>9.4383233701578695E-2</v>
      </c>
      <c r="AG11" s="17">
        <v>0.113340826620919</v>
      </c>
    </row>
    <row r="12" spans="2:33" x14ac:dyDescent="0.5">
      <c r="B12" s="18" t="s">
        <v>96</v>
      </c>
      <c r="C12" s="17">
        <v>1.9457651531177501E-2</v>
      </c>
      <c r="D12" s="17">
        <v>2.19487190344979E-2</v>
      </c>
      <c r="E12" s="17">
        <v>1.7193729269512799E-2</v>
      </c>
      <c r="F12" s="17"/>
      <c r="G12" s="17">
        <v>2.4196361050954001E-2</v>
      </c>
      <c r="H12" s="17">
        <v>1.4738674968311801E-2</v>
      </c>
      <c r="I12" s="17">
        <v>1.26955245993878E-2</v>
      </c>
      <c r="J12" s="17">
        <v>1.7358734618629999E-2</v>
      </c>
      <c r="K12" s="17">
        <v>3.1204207993274301E-2</v>
      </c>
      <c r="L12" s="17">
        <v>1.9150705183912299E-2</v>
      </c>
      <c r="M12" s="17"/>
      <c r="N12" s="17">
        <v>3.7576120188898603E-2</v>
      </c>
      <c r="O12" s="17">
        <v>3.98841501928031E-2</v>
      </c>
      <c r="P12" s="17">
        <v>0.100977641859018</v>
      </c>
      <c r="Q12" s="17">
        <v>1.38191906171079E-2</v>
      </c>
      <c r="R12" s="17">
        <v>0</v>
      </c>
      <c r="S12" s="17">
        <v>0</v>
      </c>
      <c r="T12" s="17">
        <v>4.4460477359962301E-2</v>
      </c>
      <c r="U12" s="17">
        <v>3.0976848730596002E-2</v>
      </c>
      <c r="V12" s="17">
        <v>1.22873402194674E-2</v>
      </c>
      <c r="W12" s="17">
        <v>2.35853390769553E-2</v>
      </c>
      <c r="X12" s="17">
        <v>0</v>
      </c>
      <c r="Y12" s="17">
        <v>8.3047510656557508E-3</v>
      </c>
      <c r="Z12" s="17">
        <v>3.2334260820984097E-2</v>
      </c>
      <c r="AA12" s="17">
        <v>0</v>
      </c>
      <c r="AB12" s="17">
        <v>0</v>
      </c>
      <c r="AC12" s="17">
        <v>5.6659359587439902E-2</v>
      </c>
      <c r="AD12" s="17">
        <v>1.46831487044949E-2</v>
      </c>
      <c r="AE12" s="17"/>
      <c r="AF12" s="17">
        <v>2.1596686171400599E-2</v>
      </c>
      <c r="AG12" s="17">
        <v>1.8048073514556E-2</v>
      </c>
    </row>
    <row r="13" spans="2:33" x14ac:dyDescent="0.5">
      <c r="B13" s="18" t="s">
        <v>97</v>
      </c>
      <c r="C13" s="17">
        <v>1.3574195419517999E-2</v>
      </c>
      <c r="D13" s="17">
        <v>2.0277008452121499E-2</v>
      </c>
      <c r="E13" s="17">
        <v>7.3323801542357504E-3</v>
      </c>
      <c r="F13" s="17"/>
      <c r="G13" s="17">
        <v>0</v>
      </c>
      <c r="H13" s="17">
        <v>5.3047105665083201E-3</v>
      </c>
      <c r="I13" s="17">
        <v>4.9199969139150602E-3</v>
      </c>
      <c r="J13" s="17">
        <v>1.3768682032647601E-2</v>
      </c>
      <c r="K13" s="17">
        <v>3.0167060780144701E-2</v>
      </c>
      <c r="L13" s="17">
        <v>1.81975908259892E-2</v>
      </c>
      <c r="M13" s="17"/>
      <c r="N13" s="17">
        <v>0</v>
      </c>
      <c r="O13" s="17">
        <v>0</v>
      </c>
      <c r="P13" s="17">
        <v>0.26567197759267802</v>
      </c>
      <c r="Q13" s="17">
        <v>1.9014440255700302E-2</v>
      </c>
      <c r="R13" s="17">
        <v>0.127254286322705</v>
      </c>
      <c r="S13" s="17">
        <v>0</v>
      </c>
      <c r="T13" s="17">
        <v>0</v>
      </c>
      <c r="U13" s="17">
        <v>1.0425630111341899E-2</v>
      </c>
      <c r="V13" s="17">
        <v>0</v>
      </c>
      <c r="W13" s="17">
        <v>0</v>
      </c>
      <c r="X13" s="17">
        <v>0</v>
      </c>
      <c r="Y13" s="17">
        <v>0</v>
      </c>
      <c r="Z13" s="17">
        <v>3.4108051116469799E-2</v>
      </c>
      <c r="AA13" s="17">
        <v>0</v>
      </c>
      <c r="AB13" s="17">
        <v>0</v>
      </c>
      <c r="AC13" s="17">
        <v>5.9734123141932299E-2</v>
      </c>
      <c r="AD13" s="17">
        <v>1.54118582231479E-2</v>
      </c>
      <c r="AE13" s="17"/>
      <c r="AF13" s="17">
        <v>5.5968788125868403E-3</v>
      </c>
      <c r="AG13" s="17">
        <v>1.8831076214859799E-2</v>
      </c>
    </row>
    <row r="14" spans="2:33" x14ac:dyDescent="0.5">
      <c r="B14" s="18" t="s">
        <v>77</v>
      </c>
      <c r="C14" s="17">
        <v>2.75099736616683E-2</v>
      </c>
      <c r="D14" s="17">
        <v>3.6175135893717202E-2</v>
      </c>
      <c r="E14" s="17">
        <v>1.9479352676542602E-2</v>
      </c>
      <c r="F14" s="17"/>
      <c r="G14" s="17">
        <v>0</v>
      </c>
      <c r="H14" s="17">
        <v>1.48135017489838E-2</v>
      </c>
      <c r="I14" s="17">
        <v>2.0085082167982701E-2</v>
      </c>
      <c r="J14" s="17">
        <v>3.6952462523455201E-2</v>
      </c>
      <c r="K14" s="17">
        <v>2.4671909621564202E-2</v>
      </c>
      <c r="L14" s="17">
        <v>4.4545040281844903E-2</v>
      </c>
      <c r="M14" s="17"/>
      <c r="N14" s="17">
        <v>5.8827374807804998E-2</v>
      </c>
      <c r="O14" s="17">
        <v>6.5844857669363793E-2</v>
      </c>
      <c r="P14" s="17">
        <v>0</v>
      </c>
      <c r="Q14" s="17">
        <v>0</v>
      </c>
      <c r="R14" s="17">
        <v>7.9631174602432894E-2</v>
      </c>
      <c r="S14" s="17">
        <v>0</v>
      </c>
      <c r="T14" s="17">
        <v>7.6182187931415193E-2</v>
      </c>
      <c r="U14" s="17">
        <v>2.9102599387732402E-2</v>
      </c>
      <c r="V14" s="17">
        <v>7.7637310672239696E-2</v>
      </c>
      <c r="W14" s="17">
        <v>0</v>
      </c>
      <c r="X14" s="17">
        <v>0</v>
      </c>
      <c r="Y14" s="17">
        <v>2.0462462870445501E-2</v>
      </c>
      <c r="Z14" s="17">
        <v>1.64289724499358E-2</v>
      </c>
      <c r="AA14" s="17">
        <v>0</v>
      </c>
      <c r="AB14" s="17">
        <v>7.7706492013465004E-3</v>
      </c>
      <c r="AC14" s="17">
        <v>0</v>
      </c>
      <c r="AD14" s="17">
        <v>0.10307435045799999</v>
      </c>
      <c r="AE14" s="17"/>
      <c r="AF14" s="17">
        <v>2.1223926217488601E-2</v>
      </c>
      <c r="AG14" s="17">
        <v>3.16523443003369E-2</v>
      </c>
    </row>
    <row r="15" spans="2:33" x14ac:dyDescent="0.5">
      <c r="B15" s="18" t="s">
        <v>98</v>
      </c>
      <c r="C15" s="21">
        <v>0.83364767766019898</v>
      </c>
      <c r="D15" s="21">
        <v>0.821267766121757</v>
      </c>
      <c r="E15" s="21">
        <v>0.84692313798144903</v>
      </c>
      <c r="F15" s="21"/>
      <c r="G15" s="21">
        <v>0.82836150515921902</v>
      </c>
      <c r="H15" s="21">
        <v>0.82252635043913402</v>
      </c>
      <c r="I15" s="21">
        <v>0.87549371603067805</v>
      </c>
      <c r="J15" s="21">
        <v>0.83506479197545203</v>
      </c>
      <c r="K15" s="21">
        <v>0.85096062527774696</v>
      </c>
      <c r="L15" s="21">
        <v>0.79722539512406299</v>
      </c>
      <c r="M15" s="21"/>
      <c r="N15" s="21">
        <v>0.852626329251988</v>
      </c>
      <c r="O15" s="21">
        <v>0.75181209968016405</v>
      </c>
      <c r="P15" s="21">
        <v>0.63335038054830395</v>
      </c>
      <c r="Q15" s="21">
        <v>0.83377773356489704</v>
      </c>
      <c r="R15" s="21">
        <v>0.52727134043511403</v>
      </c>
      <c r="S15" s="21">
        <v>1</v>
      </c>
      <c r="T15" s="21">
        <v>0.73080125354275904</v>
      </c>
      <c r="U15" s="21">
        <v>0.84042774470065296</v>
      </c>
      <c r="V15" s="21">
        <v>0.71958133118204004</v>
      </c>
      <c r="W15" s="21">
        <v>0.91405634467533203</v>
      </c>
      <c r="X15" s="21">
        <v>0.79117442205366195</v>
      </c>
      <c r="Y15" s="21">
        <v>0.88672632848642596</v>
      </c>
      <c r="Z15" s="21">
        <v>0.83267208097860101</v>
      </c>
      <c r="AA15" s="21">
        <v>0.838817155753384</v>
      </c>
      <c r="AB15" s="21">
        <v>0.88771356579569605</v>
      </c>
      <c r="AC15" s="21">
        <v>0.70796780391328895</v>
      </c>
      <c r="AD15" s="21">
        <v>0.76799142222987204</v>
      </c>
      <c r="AE15" s="21"/>
      <c r="AF15" s="21">
        <v>0.85719927509694505</v>
      </c>
      <c r="AG15" s="21">
        <v>0.81812767934932795</v>
      </c>
    </row>
    <row r="16" spans="2:33" x14ac:dyDescent="0.5">
      <c r="B16" s="18" t="s">
        <v>99</v>
      </c>
      <c r="C16" s="21">
        <v>3.3031846950695498E-2</v>
      </c>
      <c r="D16" s="21">
        <v>4.2225727486619402E-2</v>
      </c>
      <c r="E16" s="21">
        <v>2.45261094237486E-2</v>
      </c>
      <c r="F16" s="21"/>
      <c r="G16" s="21">
        <v>2.4196361050954001E-2</v>
      </c>
      <c r="H16" s="21">
        <v>2.0043385534820098E-2</v>
      </c>
      <c r="I16" s="21">
        <v>1.7615521513302802E-2</v>
      </c>
      <c r="J16" s="21">
        <v>3.1127416651277599E-2</v>
      </c>
      <c r="K16" s="21">
        <v>6.1371268773418898E-2</v>
      </c>
      <c r="L16" s="21">
        <v>3.7348296009901499E-2</v>
      </c>
      <c r="M16" s="21"/>
      <c r="N16" s="21">
        <v>3.7576120188898603E-2</v>
      </c>
      <c r="O16" s="21">
        <v>3.98841501928031E-2</v>
      </c>
      <c r="P16" s="21">
        <v>0.366649619451696</v>
      </c>
      <c r="Q16" s="21">
        <v>3.2833630872808203E-2</v>
      </c>
      <c r="R16" s="21">
        <v>0.127254286322705</v>
      </c>
      <c r="S16" s="21">
        <v>0</v>
      </c>
      <c r="T16" s="21">
        <v>4.4460477359962301E-2</v>
      </c>
      <c r="U16" s="21">
        <v>4.1402478841937901E-2</v>
      </c>
      <c r="V16" s="21">
        <v>1.22873402194674E-2</v>
      </c>
      <c r="W16" s="21">
        <v>2.35853390769553E-2</v>
      </c>
      <c r="X16" s="21">
        <v>0</v>
      </c>
      <c r="Y16" s="21">
        <v>8.3047510656557508E-3</v>
      </c>
      <c r="Z16" s="21">
        <v>6.6442311937453896E-2</v>
      </c>
      <c r="AA16" s="21">
        <v>0</v>
      </c>
      <c r="AB16" s="21">
        <v>0</v>
      </c>
      <c r="AC16" s="21">
        <v>0.116393482729372</v>
      </c>
      <c r="AD16" s="21">
        <v>3.0095006927642901E-2</v>
      </c>
      <c r="AE16" s="21"/>
      <c r="AF16" s="21">
        <v>2.7193564983987499E-2</v>
      </c>
      <c r="AG16" s="21">
        <v>3.6879149729415799E-2</v>
      </c>
    </row>
    <row r="17" spans="2:33" x14ac:dyDescent="0.5">
      <c r="B17" s="18" t="s">
        <v>100</v>
      </c>
      <c r="C17" s="22">
        <v>0.80061583070950304</v>
      </c>
      <c r="D17" s="22">
        <v>0.77904203863513699</v>
      </c>
      <c r="E17" s="22">
        <v>0.82239702855770003</v>
      </c>
      <c r="F17" s="22"/>
      <c r="G17" s="22">
        <v>0.80416514410826501</v>
      </c>
      <c r="H17" s="22">
        <v>0.80248296490431403</v>
      </c>
      <c r="I17" s="22">
        <v>0.85787819451737501</v>
      </c>
      <c r="J17" s="22">
        <v>0.80393737532417398</v>
      </c>
      <c r="K17" s="22">
        <v>0.78958935650432804</v>
      </c>
      <c r="L17" s="22">
        <v>0.75987709911416201</v>
      </c>
      <c r="M17" s="22"/>
      <c r="N17" s="22">
        <v>0.815050209063089</v>
      </c>
      <c r="O17" s="22">
        <v>0.71192794948736104</v>
      </c>
      <c r="P17" s="22">
        <v>0.26670076109660701</v>
      </c>
      <c r="Q17" s="22">
        <v>0.80094410269208904</v>
      </c>
      <c r="R17" s="22">
        <v>0.40001705411240901</v>
      </c>
      <c r="S17" s="22">
        <v>1</v>
      </c>
      <c r="T17" s="22">
        <v>0.68634077618279599</v>
      </c>
      <c r="U17" s="22">
        <v>0.79902526585871503</v>
      </c>
      <c r="V17" s="22">
        <v>0.70729399096257195</v>
      </c>
      <c r="W17" s="22">
        <v>0.890471005598376</v>
      </c>
      <c r="X17" s="22">
        <v>0.79117442205366195</v>
      </c>
      <c r="Y17" s="22">
        <v>0.87842157742077098</v>
      </c>
      <c r="Z17" s="22">
        <v>0.76622976904114704</v>
      </c>
      <c r="AA17" s="22">
        <v>0.838817155753384</v>
      </c>
      <c r="AB17" s="22">
        <v>0.88771356579569605</v>
      </c>
      <c r="AC17" s="22">
        <v>0.59157432118391695</v>
      </c>
      <c r="AD17" s="22">
        <v>0.73789641530222905</v>
      </c>
      <c r="AE17" s="22"/>
      <c r="AF17" s="22">
        <v>0.83000571011295798</v>
      </c>
      <c r="AG17" s="22">
        <v>0.78124852961991198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0.254813953567535</v>
      </c>
      <c r="D9" s="17">
        <v>0.23880751578363801</v>
      </c>
      <c r="E9" s="17">
        <v>0.27083189299176103</v>
      </c>
      <c r="F9" s="17"/>
      <c r="G9" s="17">
        <v>0.36812343787518997</v>
      </c>
      <c r="H9" s="17">
        <v>0.303129942048385</v>
      </c>
      <c r="I9" s="17">
        <v>0.306322799074772</v>
      </c>
      <c r="J9" s="17">
        <v>0.23754435237786301</v>
      </c>
      <c r="K9" s="17">
        <v>0.21920665066709999</v>
      </c>
      <c r="L9" s="17">
        <v>0.18584778131719501</v>
      </c>
      <c r="M9" s="17"/>
      <c r="N9" s="17">
        <v>0.30007489990111502</v>
      </c>
      <c r="O9" s="17">
        <v>0.34338943339994099</v>
      </c>
      <c r="P9" s="17">
        <v>6.92367751320066E-2</v>
      </c>
      <c r="Q9" s="17">
        <v>6.3433250477445594E-2</v>
      </c>
      <c r="R9" s="17">
        <v>0.14450746878796999</v>
      </c>
      <c r="S9" s="17">
        <v>0.69155155355475995</v>
      </c>
      <c r="T9" s="17">
        <v>0.186769086766267</v>
      </c>
      <c r="U9" s="17">
        <v>0.36254874398854098</v>
      </c>
      <c r="V9" s="17">
        <v>0.185936659658787</v>
      </c>
      <c r="W9" s="17">
        <v>0.30585540737295103</v>
      </c>
      <c r="X9" s="17">
        <v>0.153832168572369</v>
      </c>
      <c r="Y9" s="17">
        <v>0.28366314805103199</v>
      </c>
      <c r="Z9" s="17">
        <v>0.242706045935452</v>
      </c>
      <c r="AA9" s="17">
        <v>0.228743700597104</v>
      </c>
      <c r="AB9" s="17">
        <v>0.21478985831827799</v>
      </c>
      <c r="AC9" s="17">
        <v>0.20624827921168101</v>
      </c>
      <c r="AD9" s="17">
        <v>0.28679583660331698</v>
      </c>
      <c r="AE9" s="17"/>
      <c r="AF9" s="17">
        <v>0.33597152088856602</v>
      </c>
      <c r="AG9" s="17">
        <v>0.20133285483868399</v>
      </c>
    </row>
    <row r="10" spans="2:33" x14ac:dyDescent="0.5">
      <c r="B10" s="18" t="s">
        <v>94</v>
      </c>
      <c r="C10" s="17">
        <v>0.31496097507658299</v>
      </c>
      <c r="D10" s="17">
        <v>0.34270344869098002</v>
      </c>
      <c r="E10" s="17">
        <v>0.28855010782868301</v>
      </c>
      <c r="F10" s="17"/>
      <c r="G10" s="17">
        <v>0.39837893502999799</v>
      </c>
      <c r="H10" s="17">
        <v>0.44974145798519899</v>
      </c>
      <c r="I10" s="17">
        <v>0.35491304687820902</v>
      </c>
      <c r="J10" s="17">
        <v>0.307365381729031</v>
      </c>
      <c r="K10" s="17">
        <v>0.285900567723888</v>
      </c>
      <c r="L10" s="17">
        <v>0.20491536978599101</v>
      </c>
      <c r="M10" s="17"/>
      <c r="N10" s="17">
        <v>0.27574363114665201</v>
      </c>
      <c r="O10" s="17">
        <v>0.18277468945215</v>
      </c>
      <c r="P10" s="17">
        <v>0.50032477940609399</v>
      </c>
      <c r="Q10" s="17">
        <v>0.343623950010087</v>
      </c>
      <c r="R10" s="17">
        <v>0.25426112573161003</v>
      </c>
      <c r="S10" s="17">
        <v>0.14079258026344399</v>
      </c>
      <c r="T10" s="17">
        <v>0.23598995109180901</v>
      </c>
      <c r="U10" s="17">
        <v>0.36263554467722298</v>
      </c>
      <c r="V10" s="17">
        <v>0.33597206373937399</v>
      </c>
      <c r="W10" s="17">
        <v>0.29852316713703703</v>
      </c>
      <c r="X10" s="17">
        <v>0.40996888349823501</v>
      </c>
      <c r="Y10" s="17">
        <v>0.29653263018579401</v>
      </c>
      <c r="Z10" s="17">
        <v>0.32343347357348301</v>
      </c>
      <c r="AA10" s="17">
        <v>0.40675614687554101</v>
      </c>
      <c r="AB10" s="17">
        <v>0.315024354258093</v>
      </c>
      <c r="AC10" s="17">
        <v>0.31396139737884099</v>
      </c>
      <c r="AD10" s="17">
        <v>0.22193447502840799</v>
      </c>
      <c r="AE10" s="17"/>
      <c r="AF10" s="17">
        <v>0.34523079657183497</v>
      </c>
      <c r="AG10" s="17">
        <v>0.295013810994045</v>
      </c>
    </row>
    <row r="11" spans="2:33" ht="28.7" x14ac:dyDescent="0.5">
      <c r="B11" s="18" t="s">
        <v>188</v>
      </c>
      <c r="C11" s="17">
        <v>0.21509397721190501</v>
      </c>
      <c r="D11" s="17">
        <v>0.22455483605476501</v>
      </c>
      <c r="E11" s="17">
        <v>0.20474846562254201</v>
      </c>
      <c r="F11" s="17"/>
      <c r="G11" s="17">
        <v>0.13239589213959799</v>
      </c>
      <c r="H11" s="17">
        <v>0.20049304046633201</v>
      </c>
      <c r="I11" s="17">
        <v>0.20102791353454</v>
      </c>
      <c r="J11" s="17">
        <v>0.26408694916020098</v>
      </c>
      <c r="K11" s="17">
        <v>0.20301739283663101</v>
      </c>
      <c r="L11" s="17">
        <v>0.23257881738657901</v>
      </c>
      <c r="M11" s="17"/>
      <c r="N11" s="17">
        <v>0.243639255112411</v>
      </c>
      <c r="O11" s="17">
        <v>0.18414292809543401</v>
      </c>
      <c r="P11" s="17">
        <v>0.100977641859018</v>
      </c>
      <c r="Q11" s="17">
        <v>0.30949617251234302</v>
      </c>
      <c r="R11" s="17">
        <v>0.14008481882367299</v>
      </c>
      <c r="S11" s="17">
        <v>0</v>
      </c>
      <c r="T11" s="17">
        <v>0.116714603395608</v>
      </c>
      <c r="U11" s="17">
        <v>0.15555022378081301</v>
      </c>
      <c r="V11" s="17">
        <v>0.17135617742974801</v>
      </c>
      <c r="W11" s="17">
        <v>0.208492985338042</v>
      </c>
      <c r="X11" s="17">
        <v>0.288328715567086</v>
      </c>
      <c r="Y11" s="17">
        <v>0.218958986111603</v>
      </c>
      <c r="Z11" s="17">
        <v>0.212134294633055</v>
      </c>
      <c r="AA11" s="17">
        <v>0.15534881597074801</v>
      </c>
      <c r="AB11" s="17">
        <v>0.26749816972732798</v>
      </c>
      <c r="AC11" s="17">
        <v>0.22970872799658301</v>
      </c>
      <c r="AD11" s="17">
        <v>0.25989142394932002</v>
      </c>
      <c r="AE11" s="17"/>
      <c r="AF11" s="17">
        <v>0.178465468478399</v>
      </c>
      <c r="AG11" s="17">
        <v>0.239231380001695</v>
      </c>
    </row>
    <row r="12" spans="2:33" x14ac:dyDescent="0.5">
      <c r="B12" s="18" t="s">
        <v>96</v>
      </c>
      <c r="C12" s="17">
        <v>4.5855350949068403E-2</v>
      </c>
      <c r="D12" s="17">
        <v>3.5237309880367697E-2</v>
      </c>
      <c r="E12" s="17">
        <v>5.6003981227021001E-2</v>
      </c>
      <c r="F12" s="17"/>
      <c r="G12" s="17">
        <v>6.9043943946852898E-2</v>
      </c>
      <c r="H12" s="17">
        <v>2.4699367428774498E-2</v>
      </c>
      <c r="I12" s="17">
        <v>1.7206409441976499E-2</v>
      </c>
      <c r="J12" s="17">
        <v>2.9715804577701E-2</v>
      </c>
      <c r="K12" s="17">
        <v>7.7386266744647894E-2</v>
      </c>
      <c r="L12" s="17">
        <v>6.2412144579652801E-2</v>
      </c>
      <c r="M12" s="17"/>
      <c r="N12" s="17">
        <v>9.1772176992496707E-2</v>
      </c>
      <c r="O12" s="17">
        <v>7.8090473483679396E-2</v>
      </c>
      <c r="P12" s="17">
        <v>0</v>
      </c>
      <c r="Q12" s="17">
        <v>7.3055052381378299E-2</v>
      </c>
      <c r="R12" s="17">
        <v>0</v>
      </c>
      <c r="S12" s="17">
        <v>0</v>
      </c>
      <c r="T12" s="17">
        <v>0.13901125008312701</v>
      </c>
      <c r="U12" s="17">
        <v>3.1494434615905002E-2</v>
      </c>
      <c r="V12" s="17">
        <v>7.4606824870115204E-2</v>
      </c>
      <c r="W12" s="17">
        <v>0</v>
      </c>
      <c r="X12" s="17">
        <v>0</v>
      </c>
      <c r="Y12" s="17">
        <v>4.7704963521929399E-2</v>
      </c>
      <c r="Z12" s="17">
        <v>8.1266142736624494E-3</v>
      </c>
      <c r="AA12" s="17">
        <v>6.6632041680469906E-2</v>
      </c>
      <c r="AB12" s="17">
        <v>4.6270924782377897E-2</v>
      </c>
      <c r="AC12" s="17">
        <v>0</v>
      </c>
      <c r="AD12" s="17">
        <v>9.8108330392906604E-2</v>
      </c>
      <c r="AE12" s="17"/>
      <c r="AF12" s="17">
        <v>4.7126808060991697E-2</v>
      </c>
      <c r="AG12" s="17">
        <v>4.5017487942858703E-2</v>
      </c>
    </row>
    <row r="13" spans="2:33" x14ac:dyDescent="0.5">
      <c r="B13" s="18" t="s">
        <v>97</v>
      </c>
      <c r="C13" s="17">
        <v>3.88488394541582E-2</v>
      </c>
      <c r="D13" s="17">
        <v>4.1907941871959502E-2</v>
      </c>
      <c r="E13" s="17">
        <v>3.6126592382104902E-2</v>
      </c>
      <c r="F13" s="17"/>
      <c r="G13" s="17">
        <v>0</v>
      </c>
      <c r="H13" s="17">
        <v>4.79251777019374E-3</v>
      </c>
      <c r="I13" s="17">
        <v>3.7981167002840703E-2</v>
      </c>
      <c r="J13" s="17">
        <v>1.8150603652044801E-2</v>
      </c>
      <c r="K13" s="17">
        <v>5.1910971040979297E-2</v>
      </c>
      <c r="L13" s="17">
        <v>8.0624128435140496E-2</v>
      </c>
      <c r="M13" s="17"/>
      <c r="N13" s="17">
        <v>0</v>
      </c>
      <c r="O13" s="17">
        <v>0</v>
      </c>
      <c r="P13" s="17">
        <v>0.26567197759267802</v>
      </c>
      <c r="Q13" s="17">
        <v>5.7501269341862601E-2</v>
      </c>
      <c r="R13" s="17">
        <v>0.308150077923457</v>
      </c>
      <c r="S13" s="17">
        <v>0</v>
      </c>
      <c r="T13" s="17">
        <v>0.121436567129142</v>
      </c>
      <c r="U13" s="17">
        <v>2.4439325908221E-2</v>
      </c>
      <c r="V13" s="17">
        <v>0</v>
      </c>
      <c r="W13" s="17">
        <v>0</v>
      </c>
      <c r="X13" s="17">
        <v>6.9989245368280703E-2</v>
      </c>
      <c r="Y13" s="17">
        <v>4.8681388948672202E-2</v>
      </c>
      <c r="Z13" s="17">
        <v>6.6826877262203904E-2</v>
      </c>
      <c r="AA13" s="17">
        <v>0</v>
      </c>
      <c r="AB13" s="17">
        <v>1.9046645403608699E-2</v>
      </c>
      <c r="AC13" s="17">
        <v>5.7674184307008901E-2</v>
      </c>
      <c r="AD13" s="17">
        <v>0</v>
      </c>
      <c r="AE13" s="17"/>
      <c r="AF13" s="17">
        <v>1.36599350897538E-2</v>
      </c>
      <c r="AG13" s="17">
        <v>5.5447787964474103E-2</v>
      </c>
    </row>
    <row r="14" spans="2:33" x14ac:dyDescent="0.5">
      <c r="B14" s="18" t="s">
        <v>77</v>
      </c>
      <c r="C14" s="17">
        <v>0.13042690374075</v>
      </c>
      <c r="D14" s="17">
        <v>0.116788947718289</v>
      </c>
      <c r="E14" s="17">
        <v>0.14373895994788799</v>
      </c>
      <c r="F14" s="17"/>
      <c r="G14" s="17">
        <v>3.2057791008361002E-2</v>
      </c>
      <c r="H14" s="17">
        <v>1.7143674301115599E-2</v>
      </c>
      <c r="I14" s="17">
        <v>8.2548664067661995E-2</v>
      </c>
      <c r="J14" s="17">
        <v>0.14313690850315899</v>
      </c>
      <c r="K14" s="17">
        <v>0.16257815098675399</v>
      </c>
      <c r="L14" s="17">
        <v>0.23362175849544101</v>
      </c>
      <c r="M14" s="17"/>
      <c r="N14" s="17">
        <v>8.8770036847325207E-2</v>
      </c>
      <c r="O14" s="17">
        <v>0.211602475568795</v>
      </c>
      <c r="P14" s="17">
        <v>6.37888260102034E-2</v>
      </c>
      <c r="Q14" s="17">
        <v>0.15289030527688299</v>
      </c>
      <c r="R14" s="17">
        <v>0.15299650873329099</v>
      </c>
      <c r="S14" s="17">
        <v>0.16765586618179501</v>
      </c>
      <c r="T14" s="17">
        <v>0.200078541534047</v>
      </c>
      <c r="U14" s="17">
        <v>6.3331727029297596E-2</v>
      </c>
      <c r="V14" s="17">
        <v>0.232128274301976</v>
      </c>
      <c r="W14" s="17">
        <v>0.18712844015197</v>
      </c>
      <c r="X14" s="17">
        <v>7.7880986994029594E-2</v>
      </c>
      <c r="Y14" s="17">
        <v>0.10445888318097001</v>
      </c>
      <c r="Z14" s="17">
        <v>0.14677269432214299</v>
      </c>
      <c r="AA14" s="17">
        <v>0.14251929487613799</v>
      </c>
      <c r="AB14" s="17">
        <v>0.13737004751031501</v>
      </c>
      <c r="AC14" s="17">
        <v>0.19240741110588699</v>
      </c>
      <c r="AD14" s="17">
        <v>0.133269934026049</v>
      </c>
      <c r="AE14" s="17"/>
      <c r="AF14" s="17">
        <v>7.9545470910454399E-2</v>
      </c>
      <c r="AG14" s="17">
        <v>0.163956678258243</v>
      </c>
    </row>
    <row r="15" spans="2:33" x14ac:dyDescent="0.5">
      <c r="B15" s="18" t="s">
        <v>98</v>
      </c>
      <c r="C15" s="21">
        <v>0.56977492864411805</v>
      </c>
      <c r="D15" s="21">
        <v>0.58151096447461903</v>
      </c>
      <c r="E15" s="21">
        <v>0.55938200082044398</v>
      </c>
      <c r="F15" s="21"/>
      <c r="G15" s="21">
        <v>0.76650237290518797</v>
      </c>
      <c r="H15" s="21">
        <v>0.75287140003358399</v>
      </c>
      <c r="I15" s="21">
        <v>0.66123584595298102</v>
      </c>
      <c r="J15" s="21">
        <v>0.54490973410689403</v>
      </c>
      <c r="K15" s="21">
        <v>0.50510721839098804</v>
      </c>
      <c r="L15" s="21">
        <v>0.39076315110318599</v>
      </c>
      <c r="M15" s="21"/>
      <c r="N15" s="21">
        <v>0.57581853104776703</v>
      </c>
      <c r="O15" s="21">
        <v>0.52616412285209102</v>
      </c>
      <c r="P15" s="21">
        <v>0.56956155453809998</v>
      </c>
      <c r="Q15" s="21">
        <v>0.40705720048753302</v>
      </c>
      <c r="R15" s="21">
        <v>0.39876859451957902</v>
      </c>
      <c r="S15" s="21">
        <v>0.83234413381820405</v>
      </c>
      <c r="T15" s="21">
        <v>0.422759037858075</v>
      </c>
      <c r="U15" s="21">
        <v>0.72518428866576301</v>
      </c>
      <c r="V15" s="21">
        <v>0.52190872339816097</v>
      </c>
      <c r="W15" s="21">
        <v>0.604378574509988</v>
      </c>
      <c r="X15" s="21">
        <v>0.56380105207060405</v>
      </c>
      <c r="Y15" s="21">
        <v>0.580195778236826</v>
      </c>
      <c r="Z15" s="21">
        <v>0.56613951950893504</v>
      </c>
      <c r="AA15" s="21">
        <v>0.63549984747264499</v>
      </c>
      <c r="AB15" s="21">
        <v>0.52981421257637096</v>
      </c>
      <c r="AC15" s="21">
        <v>0.52020967659052197</v>
      </c>
      <c r="AD15" s="21">
        <v>0.508730311631725</v>
      </c>
      <c r="AE15" s="21"/>
      <c r="AF15" s="21">
        <v>0.68120231746040105</v>
      </c>
      <c r="AG15" s="21">
        <v>0.49634666583272902</v>
      </c>
    </row>
    <row r="16" spans="2:33" x14ac:dyDescent="0.5">
      <c r="B16" s="18" t="s">
        <v>99</v>
      </c>
      <c r="C16" s="21">
        <v>8.4704190403226604E-2</v>
      </c>
      <c r="D16" s="21">
        <v>7.7145251752327199E-2</v>
      </c>
      <c r="E16" s="21">
        <v>9.2130573609125896E-2</v>
      </c>
      <c r="F16" s="21"/>
      <c r="G16" s="21">
        <v>6.9043943946852898E-2</v>
      </c>
      <c r="H16" s="21">
        <v>2.9491885198968198E-2</v>
      </c>
      <c r="I16" s="21">
        <v>5.5187576444817199E-2</v>
      </c>
      <c r="J16" s="21">
        <v>4.7866408229745798E-2</v>
      </c>
      <c r="K16" s="21">
        <v>0.12929723778562699</v>
      </c>
      <c r="L16" s="21">
        <v>0.14303627301479299</v>
      </c>
      <c r="M16" s="21"/>
      <c r="N16" s="21">
        <v>9.1772176992496707E-2</v>
      </c>
      <c r="O16" s="21">
        <v>7.8090473483679396E-2</v>
      </c>
      <c r="P16" s="21">
        <v>0.26567197759267802</v>
      </c>
      <c r="Q16" s="21">
        <v>0.130556321723241</v>
      </c>
      <c r="R16" s="21">
        <v>0.308150077923457</v>
      </c>
      <c r="S16" s="21">
        <v>0</v>
      </c>
      <c r="T16" s="21">
        <v>0.26044781721226901</v>
      </c>
      <c r="U16" s="21">
        <v>5.5933760524125999E-2</v>
      </c>
      <c r="V16" s="21">
        <v>7.4606824870115204E-2</v>
      </c>
      <c r="W16" s="21">
        <v>0</v>
      </c>
      <c r="X16" s="21">
        <v>6.9989245368280703E-2</v>
      </c>
      <c r="Y16" s="21">
        <v>9.6386352470601594E-2</v>
      </c>
      <c r="Z16" s="21">
        <v>7.4953491535866307E-2</v>
      </c>
      <c r="AA16" s="21">
        <v>6.6632041680469906E-2</v>
      </c>
      <c r="AB16" s="21">
        <v>6.5317570185986606E-2</v>
      </c>
      <c r="AC16" s="21">
        <v>5.7674184307008901E-2</v>
      </c>
      <c r="AD16" s="21">
        <v>9.8108330392906604E-2</v>
      </c>
      <c r="AE16" s="21"/>
      <c r="AF16" s="21">
        <v>6.0786743150745497E-2</v>
      </c>
      <c r="AG16" s="21">
        <v>0.10046527590733299</v>
      </c>
    </row>
    <row r="17" spans="2:33" x14ac:dyDescent="0.5">
      <c r="B17" s="18" t="s">
        <v>100</v>
      </c>
      <c r="C17" s="22">
        <v>0.48507073824089098</v>
      </c>
      <c r="D17" s="22">
        <v>0.50436571272229203</v>
      </c>
      <c r="E17" s="22">
        <v>0.46725142721131802</v>
      </c>
      <c r="F17" s="22"/>
      <c r="G17" s="22">
        <v>0.69745842895833499</v>
      </c>
      <c r="H17" s="22">
        <v>0.72337951483461604</v>
      </c>
      <c r="I17" s="22">
        <v>0.60604826950816304</v>
      </c>
      <c r="J17" s="22">
        <v>0.497043325877149</v>
      </c>
      <c r="K17" s="22">
        <v>0.37580998060536103</v>
      </c>
      <c r="L17" s="22">
        <v>0.247726878088393</v>
      </c>
      <c r="M17" s="22"/>
      <c r="N17" s="22">
        <v>0.48404635405527002</v>
      </c>
      <c r="O17" s="22">
        <v>0.44807364936841199</v>
      </c>
      <c r="P17" s="22">
        <v>0.30388957694542201</v>
      </c>
      <c r="Q17" s="22">
        <v>0.27650087876429202</v>
      </c>
      <c r="R17" s="22">
        <v>9.0618516596122495E-2</v>
      </c>
      <c r="S17" s="22">
        <v>0.83234413381820405</v>
      </c>
      <c r="T17" s="22">
        <v>0.162311220645806</v>
      </c>
      <c r="U17" s="22">
        <v>0.66925052814163699</v>
      </c>
      <c r="V17" s="22">
        <v>0.44730189852804603</v>
      </c>
      <c r="W17" s="22">
        <v>0.604378574509988</v>
      </c>
      <c r="X17" s="22">
        <v>0.493811806702323</v>
      </c>
      <c r="Y17" s="22">
        <v>0.48380942576622399</v>
      </c>
      <c r="Z17" s="22">
        <v>0.49118602797306898</v>
      </c>
      <c r="AA17" s="22">
        <v>0.568867805792175</v>
      </c>
      <c r="AB17" s="22">
        <v>0.46449664239038402</v>
      </c>
      <c r="AC17" s="22">
        <v>0.46253549228351298</v>
      </c>
      <c r="AD17" s="22">
        <v>0.41062198123881799</v>
      </c>
      <c r="AE17" s="22"/>
      <c r="AF17" s="22">
        <v>0.62041557430965599</v>
      </c>
      <c r="AG17" s="22">
        <v>0.39588138992539601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0.20449736799790899</v>
      </c>
      <c r="D9" s="17">
        <v>0.248791384381054</v>
      </c>
      <c r="E9" s="17">
        <v>0.16211570699966699</v>
      </c>
      <c r="F9" s="17"/>
      <c r="G9" s="17">
        <v>0.297000905100124</v>
      </c>
      <c r="H9" s="17">
        <v>0.304443264144792</v>
      </c>
      <c r="I9" s="17">
        <v>0.23252393974657201</v>
      </c>
      <c r="J9" s="17">
        <v>0.21118113634086599</v>
      </c>
      <c r="K9" s="17">
        <v>0.14058337646258801</v>
      </c>
      <c r="L9" s="17">
        <v>0.13186533403169301</v>
      </c>
      <c r="M9" s="17"/>
      <c r="N9" s="17">
        <v>0.25871581109028702</v>
      </c>
      <c r="O9" s="17">
        <v>0.32232697508441099</v>
      </c>
      <c r="P9" s="17">
        <v>0.14257378646499599</v>
      </c>
      <c r="Q9" s="17">
        <v>0.15517265995410701</v>
      </c>
      <c r="R9" s="17">
        <v>0.24739482842306201</v>
      </c>
      <c r="S9" s="17">
        <v>0.14079258026344399</v>
      </c>
      <c r="T9" s="17">
        <v>0.16882270405633601</v>
      </c>
      <c r="U9" s="17">
        <v>0.23221327590556501</v>
      </c>
      <c r="V9" s="17">
        <v>0.17827397227816899</v>
      </c>
      <c r="W9" s="17">
        <v>0.23371454368325301</v>
      </c>
      <c r="X9" s="17">
        <v>0.17011971107518301</v>
      </c>
      <c r="Y9" s="17">
        <v>0.22276056322697099</v>
      </c>
      <c r="Z9" s="17">
        <v>0.19398711080999601</v>
      </c>
      <c r="AA9" s="17">
        <v>0.37002786630647999</v>
      </c>
      <c r="AB9" s="17">
        <v>0.18284000356105001</v>
      </c>
      <c r="AC9" s="17">
        <v>0.114692983327742</v>
      </c>
      <c r="AD9" s="17">
        <v>0.11919494559008401</v>
      </c>
      <c r="AE9" s="17"/>
      <c r="AF9" s="17">
        <v>0.28424941413507199</v>
      </c>
      <c r="AG9" s="17">
        <v>0.151942477627455</v>
      </c>
    </row>
    <row r="10" spans="2:33" x14ac:dyDescent="0.5">
      <c r="B10" s="18" t="s">
        <v>94</v>
      </c>
      <c r="C10" s="17">
        <v>0.221948666717772</v>
      </c>
      <c r="D10" s="17">
        <v>0.216806890911102</v>
      </c>
      <c r="E10" s="17">
        <v>0.22763669000939701</v>
      </c>
      <c r="F10" s="17"/>
      <c r="G10" s="17">
        <v>0.23879370331229199</v>
      </c>
      <c r="H10" s="17">
        <v>0.330649119192514</v>
      </c>
      <c r="I10" s="17">
        <v>0.24337000021793501</v>
      </c>
      <c r="J10" s="17">
        <v>0.245147719084199</v>
      </c>
      <c r="K10" s="17">
        <v>0.232081790742419</v>
      </c>
      <c r="L10" s="17">
        <v>0.113028818848801</v>
      </c>
      <c r="M10" s="17"/>
      <c r="N10" s="17">
        <v>0.310857840140563</v>
      </c>
      <c r="O10" s="17">
        <v>8.6063556408556396E-2</v>
      </c>
      <c r="P10" s="17">
        <v>0.38233101710489098</v>
      </c>
      <c r="Q10" s="17">
        <v>0.17523361636884399</v>
      </c>
      <c r="R10" s="17">
        <v>0.35950768661448501</v>
      </c>
      <c r="S10" s="17">
        <v>0.52350001716657502</v>
      </c>
      <c r="T10" s="17">
        <v>0.20011215502836199</v>
      </c>
      <c r="U10" s="17">
        <v>0.26403275554735101</v>
      </c>
      <c r="V10" s="17">
        <v>0.18855455089266401</v>
      </c>
      <c r="W10" s="17">
        <v>0.17118934455645099</v>
      </c>
      <c r="X10" s="17">
        <v>0.21325309813645599</v>
      </c>
      <c r="Y10" s="17">
        <v>0.196822634251551</v>
      </c>
      <c r="Z10" s="17">
        <v>0.187059120172096</v>
      </c>
      <c r="AA10" s="17">
        <v>0.14746817012496699</v>
      </c>
      <c r="AB10" s="17">
        <v>0.25345412027865899</v>
      </c>
      <c r="AC10" s="17">
        <v>0.14468404866486401</v>
      </c>
      <c r="AD10" s="17">
        <v>0.21096471855849</v>
      </c>
      <c r="AE10" s="17"/>
      <c r="AF10" s="17">
        <v>0.27044145490771698</v>
      </c>
      <c r="AG10" s="17">
        <v>0.18999295786113601</v>
      </c>
    </row>
    <row r="11" spans="2:33" ht="28.7" x14ac:dyDescent="0.5">
      <c r="B11" s="18" t="s">
        <v>188</v>
      </c>
      <c r="C11" s="17">
        <v>0.22466361249021999</v>
      </c>
      <c r="D11" s="17">
        <v>0.24414438349136</v>
      </c>
      <c r="E11" s="17">
        <v>0.20494580133151499</v>
      </c>
      <c r="F11" s="17"/>
      <c r="G11" s="17">
        <v>0.26772422418026298</v>
      </c>
      <c r="H11" s="17">
        <v>0.21436213502374499</v>
      </c>
      <c r="I11" s="17">
        <v>0.198483110760136</v>
      </c>
      <c r="J11" s="17">
        <v>0.25441172147813701</v>
      </c>
      <c r="K11" s="17">
        <v>0.226072166597441</v>
      </c>
      <c r="L11" s="17">
        <v>0.20936867899067599</v>
      </c>
      <c r="M11" s="17"/>
      <c r="N11" s="17">
        <v>0.121788198292548</v>
      </c>
      <c r="O11" s="17">
        <v>0.24488260759772201</v>
      </c>
      <c r="P11" s="17">
        <v>6.0505350049001198E-2</v>
      </c>
      <c r="Q11" s="17">
        <v>0.30752684299491001</v>
      </c>
      <c r="R11" s="17">
        <v>8.4947407038996697E-2</v>
      </c>
      <c r="S11" s="17">
        <v>0</v>
      </c>
      <c r="T11" s="17">
        <v>0.13834393197870801</v>
      </c>
      <c r="U11" s="17">
        <v>0.20749616794492401</v>
      </c>
      <c r="V11" s="17">
        <v>0.25415989594843702</v>
      </c>
      <c r="W11" s="17">
        <v>0.31302528820372599</v>
      </c>
      <c r="X11" s="17">
        <v>0.334945691136534</v>
      </c>
      <c r="Y11" s="17">
        <v>0.21570800518661701</v>
      </c>
      <c r="Z11" s="17">
        <v>0.237253391268957</v>
      </c>
      <c r="AA11" s="17">
        <v>0.10838825341547501</v>
      </c>
      <c r="AB11" s="17">
        <v>0.24515096007543</v>
      </c>
      <c r="AC11" s="17">
        <v>0.321264023880522</v>
      </c>
      <c r="AD11" s="17">
        <v>0.219139371601064</v>
      </c>
      <c r="AE11" s="17"/>
      <c r="AF11" s="17">
        <v>0.202806448148041</v>
      </c>
      <c r="AG11" s="17">
        <v>0.23906701568111199</v>
      </c>
    </row>
    <row r="12" spans="2:33" x14ac:dyDescent="0.5">
      <c r="B12" s="18" t="s">
        <v>96</v>
      </c>
      <c r="C12" s="17">
        <v>5.23337824035945E-2</v>
      </c>
      <c r="D12" s="17">
        <v>5.9471561001433401E-2</v>
      </c>
      <c r="E12" s="17">
        <v>4.5833612557786299E-2</v>
      </c>
      <c r="F12" s="17"/>
      <c r="G12" s="17">
        <v>1.6030397719454699E-2</v>
      </c>
      <c r="H12" s="17">
        <v>2.2266314877797101E-2</v>
      </c>
      <c r="I12" s="17">
        <v>9.6061120726225302E-2</v>
      </c>
      <c r="J12" s="17">
        <v>3.67314079743754E-2</v>
      </c>
      <c r="K12" s="17">
        <v>3.9654645798007399E-2</v>
      </c>
      <c r="L12" s="17">
        <v>7.0729533668449002E-2</v>
      </c>
      <c r="M12" s="17"/>
      <c r="N12" s="17">
        <v>5.3213366138824797E-2</v>
      </c>
      <c r="O12" s="17">
        <v>3.98841501928031E-2</v>
      </c>
      <c r="P12" s="17">
        <v>0.100977641859018</v>
      </c>
      <c r="Q12" s="17">
        <v>3.8028880511400603E-2</v>
      </c>
      <c r="R12" s="17">
        <v>0</v>
      </c>
      <c r="S12" s="17">
        <v>0</v>
      </c>
      <c r="T12" s="17">
        <v>8.1223934465227798E-2</v>
      </c>
      <c r="U12" s="17">
        <v>7.6427389209807101E-2</v>
      </c>
      <c r="V12" s="17">
        <v>5.8359268814750398E-2</v>
      </c>
      <c r="W12" s="17">
        <v>0</v>
      </c>
      <c r="X12" s="17">
        <v>0.13533748079157201</v>
      </c>
      <c r="Y12" s="17">
        <v>3.2563021473769702E-2</v>
      </c>
      <c r="Z12" s="17">
        <v>2.4522626675652599E-2</v>
      </c>
      <c r="AA12" s="17">
        <v>0.15534881597074801</v>
      </c>
      <c r="AB12" s="17">
        <v>5.0552155584382197E-2</v>
      </c>
      <c r="AC12" s="17">
        <v>2.8092388852661701E-2</v>
      </c>
      <c r="AD12" s="17">
        <v>9.0820037342463994E-2</v>
      </c>
      <c r="AE12" s="17"/>
      <c r="AF12" s="17">
        <v>5.5606965892351097E-2</v>
      </c>
      <c r="AG12" s="17">
        <v>5.0176824585632898E-2</v>
      </c>
    </row>
    <row r="13" spans="2:33" x14ac:dyDescent="0.5">
      <c r="B13" s="18" t="s">
        <v>97</v>
      </c>
      <c r="C13" s="17">
        <v>6.4341614608546496E-2</v>
      </c>
      <c r="D13" s="17">
        <v>6.0779946245797398E-2</v>
      </c>
      <c r="E13" s="17">
        <v>6.7935436990682593E-2</v>
      </c>
      <c r="F13" s="17"/>
      <c r="G13" s="17">
        <v>1.6592194354528599E-2</v>
      </c>
      <c r="H13" s="17">
        <v>3.3785911208129397E-2</v>
      </c>
      <c r="I13" s="17">
        <v>2.0337368401375198E-2</v>
      </c>
      <c r="J13" s="17">
        <v>5.1667093685963297E-2</v>
      </c>
      <c r="K13" s="17">
        <v>0.102270519285883</v>
      </c>
      <c r="L13" s="17">
        <v>0.116474340901755</v>
      </c>
      <c r="M13" s="17"/>
      <c r="N13" s="17">
        <v>2.3203346515705901E-2</v>
      </c>
      <c r="O13" s="17">
        <v>0</v>
      </c>
      <c r="P13" s="17">
        <v>0.26567197759267802</v>
      </c>
      <c r="Q13" s="17">
        <v>7.3686795427296101E-2</v>
      </c>
      <c r="R13" s="17">
        <v>0.308150077923457</v>
      </c>
      <c r="S13" s="17">
        <v>0</v>
      </c>
      <c r="T13" s="17">
        <v>6.1081092814417301E-2</v>
      </c>
      <c r="U13" s="17">
        <v>4.49394789527537E-2</v>
      </c>
      <c r="V13" s="17">
        <v>4.1096221196122398E-2</v>
      </c>
      <c r="W13" s="17">
        <v>0</v>
      </c>
      <c r="X13" s="17">
        <v>6.1347850718220603E-2</v>
      </c>
      <c r="Y13" s="17">
        <v>0.102833605566336</v>
      </c>
      <c r="Z13" s="17">
        <v>6.7796539544373993E-2</v>
      </c>
      <c r="AA13" s="17">
        <v>0</v>
      </c>
      <c r="AB13" s="17">
        <v>6.0889028541153897E-2</v>
      </c>
      <c r="AC13" s="17">
        <v>6.3514537708428104E-2</v>
      </c>
      <c r="AD13" s="17">
        <v>7.7332454051590796E-2</v>
      </c>
      <c r="AE13" s="17"/>
      <c r="AF13" s="17">
        <v>3.4720945327250001E-2</v>
      </c>
      <c r="AG13" s="17">
        <v>8.3861001284853798E-2</v>
      </c>
    </row>
    <row r="14" spans="2:33" x14ac:dyDescent="0.5">
      <c r="B14" s="18" t="s">
        <v>77</v>
      </c>
      <c r="C14" s="17">
        <v>0.232214955781959</v>
      </c>
      <c r="D14" s="17">
        <v>0.17000583396925401</v>
      </c>
      <c r="E14" s="17">
        <v>0.29153275211095098</v>
      </c>
      <c r="F14" s="17"/>
      <c r="G14" s="17">
        <v>0.163858575333338</v>
      </c>
      <c r="H14" s="17">
        <v>9.4493255553022196E-2</v>
      </c>
      <c r="I14" s="17">
        <v>0.209224460147756</v>
      </c>
      <c r="J14" s="17">
        <v>0.20086092143646</v>
      </c>
      <c r="K14" s="17">
        <v>0.25933750111366199</v>
      </c>
      <c r="L14" s="17">
        <v>0.35853329355862501</v>
      </c>
      <c r="M14" s="17"/>
      <c r="N14" s="17">
        <v>0.232221437822071</v>
      </c>
      <c r="O14" s="17">
        <v>0.30684271071650698</v>
      </c>
      <c r="P14" s="17">
        <v>4.79402269294152E-2</v>
      </c>
      <c r="Q14" s="17">
        <v>0.25035120474344302</v>
      </c>
      <c r="R14" s="17">
        <v>0</v>
      </c>
      <c r="S14" s="17">
        <v>0.33570740256998</v>
      </c>
      <c r="T14" s="17">
        <v>0.35041618165694799</v>
      </c>
      <c r="U14" s="17">
        <v>0.174890932439599</v>
      </c>
      <c r="V14" s="17">
        <v>0.279556090869858</v>
      </c>
      <c r="W14" s="17">
        <v>0.28207082355656998</v>
      </c>
      <c r="X14" s="17">
        <v>8.49961681420347E-2</v>
      </c>
      <c r="Y14" s="17">
        <v>0.22931217029475601</v>
      </c>
      <c r="Z14" s="17">
        <v>0.28938121152892399</v>
      </c>
      <c r="AA14" s="17">
        <v>0.218766894182331</v>
      </c>
      <c r="AB14" s="17">
        <v>0.207113731959325</v>
      </c>
      <c r="AC14" s="17">
        <v>0.32775201756578198</v>
      </c>
      <c r="AD14" s="17">
        <v>0.28254847285630802</v>
      </c>
      <c r="AE14" s="17"/>
      <c r="AF14" s="17">
        <v>0.15217477158956899</v>
      </c>
      <c r="AG14" s="17">
        <v>0.28495972295980998</v>
      </c>
    </row>
    <row r="15" spans="2:33" x14ac:dyDescent="0.5">
      <c r="B15" s="18" t="s">
        <v>98</v>
      </c>
      <c r="C15" s="21">
        <v>0.42644603471568099</v>
      </c>
      <c r="D15" s="21">
        <v>0.46559827529215497</v>
      </c>
      <c r="E15" s="21">
        <v>0.389752397009064</v>
      </c>
      <c r="F15" s="21"/>
      <c r="G15" s="21">
        <v>0.53579460841241699</v>
      </c>
      <c r="H15" s="21">
        <v>0.635092383337307</v>
      </c>
      <c r="I15" s="21">
        <v>0.47589393996450702</v>
      </c>
      <c r="J15" s="21">
        <v>0.45632885542506502</v>
      </c>
      <c r="K15" s="21">
        <v>0.37266516720500698</v>
      </c>
      <c r="L15" s="21">
        <v>0.24489415288049399</v>
      </c>
      <c r="M15" s="21"/>
      <c r="N15" s="21">
        <v>0.56957365123085002</v>
      </c>
      <c r="O15" s="21">
        <v>0.408390531492967</v>
      </c>
      <c r="P15" s="21">
        <v>0.524904803569887</v>
      </c>
      <c r="Q15" s="21">
        <v>0.330406276322951</v>
      </c>
      <c r="R15" s="21">
        <v>0.606902515037547</v>
      </c>
      <c r="S15" s="21">
        <v>0.66429259743002</v>
      </c>
      <c r="T15" s="21">
        <v>0.36893485908469897</v>
      </c>
      <c r="U15" s="21">
        <v>0.49624603145291601</v>
      </c>
      <c r="V15" s="21">
        <v>0.36682852317083298</v>
      </c>
      <c r="W15" s="21">
        <v>0.40490388823970402</v>
      </c>
      <c r="X15" s="21">
        <v>0.38337280921163902</v>
      </c>
      <c r="Y15" s="21">
        <v>0.41958319747852102</v>
      </c>
      <c r="Z15" s="21">
        <v>0.381046230982092</v>
      </c>
      <c r="AA15" s="21">
        <v>0.51749603643144604</v>
      </c>
      <c r="AB15" s="21">
        <v>0.436294123839709</v>
      </c>
      <c r="AC15" s="21">
        <v>0.25937703199260598</v>
      </c>
      <c r="AD15" s="21">
        <v>0.33015966414857401</v>
      </c>
      <c r="AE15" s="21"/>
      <c r="AF15" s="21">
        <v>0.55469086904278897</v>
      </c>
      <c r="AG15" s="21">
        <v>0.34193543548859201</v>
      </c>
    </row>
    <row r="16" spans="2:33" x14ac:dyDescent="0.5">
      <c r="B16" s="18" t="s">
        <v>99</v>
      </c>
      <c r="C16" s="21">
        <v>0.116675397012141</v>
      </c>
      <c r="D16" s="21">
        <v>0.12025150724723099</v>
      </c>
      <c r="E16" s="21">
        <v>0.113769049548469</v>
      </c>
      <c r="F16" s="21"/>
      <c r="G16" s="21">
        <v>3.2622592073983298E-2</v>
      </c>
      <c r="H16" s="21">
        <v>5.6052226085926603E-2</v>
      </c>
      <c r="I16" s="21">
        <v>0.11639848912759999</v>
      </c>
      <c r="J16" s="21">
        <v>8.8398501660338705E-2</v>
      </c>
      <c r="K16" s="21">
        <v>0.14192516508389</v>
      </c>
      <c r="L16" s="21">
        <v>0.18720387457020499</v>
      </c>
      <c r="M16" s="21"/>
      <c r="N16" s="21">
        <v>7.6416712654530705E-2</v>
      </c>
      <c r="O16" s="21">
        <v>3.98841501928031E-2</v>
      </c>
      <c r="P16" s="21">
        <v>0.366649619451696</v>
      </c>
      <c r="Q16" s="21">
        <v>0.111715675938697</v>
      </c>
      <c r="R16" s="21">
        <v>0.308150077923457</v>
      </c>
      <c r="S16" s="21">
        <v>0</v>
      </c>
      <c r="T16" s="21">
        <v>0.142305027279645</v>
      </c>
      <c r="U16" s="21">
        <v>0.121366868162561</v>
      </c>
      <c r="V16" s="21">
        <v>9.9455490010872796E-2</v>
      </c>
      <c r="W16" s="21">
        <v>0</v>
      </c>
      <c r="X16" s="21">
        <v>0.196685331509793</v>
      </c>
      <c r="Y16" s="21">
        <v>0.13539662704010599</v>
      </c>
      <c r="Z16" s="21">
        <v>9.2319166220026602E-2</v>
      </c>
      <c r="AA16" s="21">
        <v>0.15534881597074801</v>
      </c>
      <c r="AB16" s="21">
        <v>0.111441184125536</v>
      </c>
      <c r="AC16" s="21">
        <v>9.1606926561089694E-2</v>
      </c>
      <c r="AD16" s="21">
        <v>0.168152491394055</v>
      </c>
      <c r="AE16" s="21"/>
      <c r="AF16" s="21">
        <v>9.0327911219601195E-2</v>
      </c>
      <c r="AG16" s="21">
        <v>0.13403782587048699</v>
      </c>
    </row>
    <row r="17" spans="2:33" x14ac:dyDescent="0.5">
      <c r="B17" s="18" t="s">
        <v>100</v>
      </c>
      <c r="C17" s="22">
        <v>0.30977063770354002</v>
      </c>
      <c r="D17" s="22">
        <v>0.34534676804492498</v>
      </c>
      <c r="E17" s="22">
        <v>0.275983347460596</v>
      </c>
      <c r="F17" s="22"/>
      <c r="G17" s="22">
        <v>0.503172016338433</v>
      </c>
      <c r="H17" s="22">
        <v>0.57904015725138003</v>
      </c>
      <c r="I17" s="22">
        <v>0.35949545083690698</v>
      </c>
      <c r="J17" s="22">
        <v>0.36793035376472599</v>
      </c>
      <c r="K17" s="22">
        <v>0.230740002121117</v>
      </c>
      <c r="L17" s="22">
        <v>5.7690278310289E-2</v>
      </c>
      <c r="M17" s="22"/>
      <c r="N17" s="22">
        <v>0.49315693857631898</v>
      </c>
      <c r="O17" s="22">
        <v>0.368506381300164</v>
      </c>
      <c r="P17" s="22">
        <v>0.15825518411819101</v>
      </c>
      <c r="Q17" s="22">
        <v>0.218690600384255</v>
      </c>
      <c r="R17" s="22">
        <v>0.29875243711409</v>
      </c>
      <c r="S17" s="22">
        <v>0.66429259743002</v>
      </c>
      <c r="T17" s="22">
        <v>0.226629831805054</v>
      </c>
      <c r="U17" s="22">
        <v>0.37487916329035498</v>
      </c>
      <c r="V17" s="22">
        <v>0.26737303315996003</v>
      </c>
      <c r="W17" s="22">
        <v>0.40490388823970402</v>
      </c>
      <c r="X17" s="22">
        <v>0.18668747770184599</v>
      </c>
      <c r="Y17" s="22">
        <v>0.284186570438416</v>
      </c>
      <c r="Z17" s="22">
        <v>0.288727064762066</v>
      </c>
      <c r="AA17" s="22">
        <v>0.36214722046069903</v>
      </c>
      <c r="AB17" s="22">
        <v>0.32485293971417301</v>
      </c>
      <c r="AC17" s="22">
        <v>0.16777010543151599</v>
      </c>
      <c r="AD17" s="22">
        <v>0.16200717275451901</v>
      </c>
      <c r="AE17" s="22"/>
      <c r="AF17" s="22">
        <v>0.46436295782318798</v>
      </c>
      <c r="AG17" s="22">
        <v>0.20789760961810499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0.220492121886711</v>
      </c>
      <c r="D9" s="17">
        <v>0.22907942355508101</v>
      </c>
      <c r="E9" s="17">
        <v>0.211703372707117</v>
      </c>
      <c r="F9" s="17"/>
      <c r="G9" s="17">
        <v>0.40048860737604602</v>
      </c>
      <c r="H9" s="17">
        <v>0.26322902086333799</v>
      </c>
      <c r="I9" s="17">
        <v>0.246189299420698</v>
      </c>
      <c r="J9" s="17">
        <v>0.25364407572713998</v>
      </c>
      <c r="K9" s="17">
        <v>0.195759628811319</v>
      </c>
      <c r="L9" s="17">
        <v>0.10143535481096699</v>
      </c>
      <c r="M9" s="17"/>
      <c r="N9" s="17">
        <v>0.247378577872502</v>
      </c>
      <c r="O9" s="17">
        <v>0.13162925334768899</v>
      </c>
      <c r="P9" s="17">
        <v>0.25975078852641797</v>
      </c>
      <c r="Q9" s="17">
        <v>0.122441118284785</v>
      </c>
      <c r="R9" s="17">
        <v>0.21787280291882699</v>
      </c>
      <c r="S9" s="17">
        <v>0</v>
      </c>
      <c r="T9" s="17">
        <v>0.19455063887700599</v>
      </c>
      <c r="U9" s="17">
        <v>0.23198152733084801</v>
      </c>
      <c r="V9" s="17">
        <v>0.17555287007325901</v>
      </c>
      <c r="W9" s="17">
        <v>0.32683771210956097</v>
      </c>
      <c r="X9" s="17">
        <v>0.23520462023713201</v>
      </c>
      <c r="Y9" s="17">
        <v>0.237150802003151</v>
      </c>
      <c r="Z9" s="17">
        <v>0.265778886797845</v>
      </c>
      <c r="AA9" s="17">
        <v>9.4453726500883503E-2</v>
      </c>
      <c r="AB9" s="17">
        <v>0.24094537179174799</v>
      </c>
      <c r="AC9" s="17">
        <v>0.13385519985821001</v>
      </c>
      <c r="AD9" s="17">
        <v>0.17023014350278801</v>
      </c>
      <c r="AE9" s="17"/>
      <c r="AF9" s="17">
        <v>0.23673654357499899</v>
      </c>
      <c r="AG9" s="17">
        <v>0.20978739589772399</v>
      </c>
    </row>
    <row r="10" spans="2:33" x14ac:dyDescent="0.5">
      <c r="B10" s="18" t="s">
        <v>94</v>
      </c>
      <c r="C10" s="17">
        <v>0.317372870512385</v>
      </c>
      <c r="D10" s="17">
        <v>0.32632339747181</v>
      </c>
      <c r="E10" s="17">
        <v>0.31019684476010301</v>
      </c>
      <c r="F10" s="17"/>
      <c r="G10" s="17">
        <v>0.35721016523607801</v>
      </c>
      <c r="H10" s="17">
        <v>0.39513601582076902</v>
      </c>
      <c r="I10" s="17">
        <v>0.36378485910487302</v>
      </c>
      <c r="J10" s="17">
        <v>0.292945546797788</v>
      </c>
      <c r="K10" s="17">
        <v>0.28394242425551702</v>
      </c>
      <c r="L10" s="17">
        <v>0.26692402294710998</v>
      </c>
      <c r="M10" s="17"/>
      <c r="N10" s="17">
        <v>0.262195790613934</v>
      </c>
      <c r="O10" s="17">
        <v>0.20633098698338401</v>
      </c>
      <c r="P10" s="17">
        <v>0.29698890036112502</v>
      </c>
      <c r="Q10" s="17">
        <v>0.306277823897185</v>
      </c>
      <c r="R10" s="17">
        <v>0.30939853751628599</v>
      </c>
      <c r="S10" s="17">
        <v>0.76756512640899199</v>
      </c>
      <c r="T10" s="17">
        <v>0.24230471544385601</v>
      </c>
      <c r="U10" s="17">
        <v>0.363842361222943</v>
      </c>
      <c r="V10" s="17">
        <v>0.32533509971944902</v>
      </c>
      <c r="W10" s="17">
        <v>0.328391735264287</v>
      </c>
      <c r="X10" s="17">
        <v>0.327831073386394</v>
      </c>
      <c r="Y10" s="17">
        <v>0.28897299444784003</v>
      </c>
      <c r="Z10" s="17">
        <v>0.22146664645032399</v>
      </c>
      <c r="AA10" s="17">
        <v>0.35342826768804098</v>
      </c>
      <c r="AB10" s="17">
        <v>0.32938304213564301</v>
      </c>
      <c r="AC10" s="17">
        <v>0.488040645873834</v>
      </c>
      <c r="AD10" s="17">
        <v>0.38638573627406703</v>
      </c>
      <c r="AE10" s="17"/>
      <c r="AF10" s="17">
        <v>0.33176492554607501</v>
      </c>
      <c r="AG10" s="17">
        <v>0.307888814477004</v>
      </c>
    </row>
    <row r="11" spans="2:33" ht="28.7" x14ac:dyDescent="0.5">
      <c r="B11" s="18" t="s">
        <v>188</v>
      </c>
      <c r="C11" s="17">
        <v>0.20633375537394499</v>
      </c>
      <c r="D11" s="17">
        <v>0.20517406615509201</v>
      </c>
      <c r="E11" s="17">
        <v>0.20592771488179101</v>
      </c>
      <c r="F11" s="17"/>
      <c r="G11" s="17">
        <v>0.13430765175284001</v>
      </c>
      <c r="H11" s="17">
        <v>0.195961821826549</v>
      </c>
      <c r="I11" s="17">
        <v>0.22207949056020901</v>
      </c>
      <c r="J11" s="17">
        <v>0.22132736771331299</v>
      </c>
      <c r="K11" s="17">
        <v>0.21522530983177901</v>
      </c>
      <c r="L11" s="17">
        <v>0.20830784912477601</v>
      </c>
      <c r="M11" s="17"/>
      <c r="N11" s="17">
        <v>0.28755818834196001</v>
      </c>
      <c r="O11" s="17">
        <v>0.22234925138631101</v>
      </c>
      <c r="P11" s="17">
        <v>0.17758833351978001</v>
      </c>
      <c r="Q11" s="17">
        <v>0.17760392561813701</v>
      </c>
      <c r="R11" s="17">
        <v>0.16457858164142999</v>
      </c>
      <c r="S11" s="17">
        <v>0.23243487359100801</v>
      </c>
      <c r="T11" s="17">
        <v>0.215418085771059</v>
      </c>
      <c r="U11" s="17">
        <v>0.17635018096615901</v>
      </c>
      <c r="V11" s="17">
        <v>0.239210130365831</v>
      </c>
      <c r="W11" s="17">
        <v>0.18987804801298599</v>
      </c>
      <c r="X11" s="17">
        <v>0.291646646144885</v>
      </c>
      <c r="Y11" s="17">
        <v>0.197032736768678</v>
      </c>
      <c r="Z11" s="17">
        <v>0.15862841295435701</v>
      </c>
      <c r="AA11" s="17">
        <v>0.25766569046261101</v>
      </c>
      <c r="AB11" s="17">
        <v>0.23306464954506201</v>
      </c>
      <c r="AC11" s="17">
        <v>0.15027459430630299</v>
      </c>
      <c r="AD11" s="17">
        <v>0.21913107355693201</v>
      </c>
      <c r="AE11" s="17"/>
      <c r="AF11" s="17">
        <v>0.22788368535003301</v>
      </c>
      <c r="AG11" s="17">
        <v>0.19213281305033</v>
      </c>
    </row>
    <row r="12" spans="2:33" x14ac:dyDescent="0.5">
      <c r="B12" s="18" t="s">
        <v>96</v>
      </c>
      <c r="C12" s="17">
        <v>7.9784025368664704E-2</v>
      </c>
      <c r="D12" s="17">
        <v>7.3204271941025897E-2</v>
      </c>
      <c r="E12" s="17">
        <v>8.6271834201487693E-2</v>
      </c>
      <c r="F12" s="17"/>
      <c r="G12" s="17">
        <v>4.9454122301852498E-2</v>
      </c>
      <c r="H12" s="17">
        <v>8.1842208412512593E-2</v>
      </c>
      <c r="I12" s="17">
        <v>8.7042946387008796E-2</v>
      </c>
      <c r="J12" s="17">
        <v>9.7670550125861705E-2</v>
      </c>
      <c r="K12" s="17">
        <v>6.8834948724723705E-2</v>
      </c>
      <c r="L12" s="17">
        <v>7.71930071741396E-2</v>
      </c>
      <c r="M12" s="17"/>
      <c r="N12" s="17">
        <v>6.88643567635389E-2</v>
      </c>
      <c r="O12" s="17">
        <v>0.189518539806247</v>
      </c>
      <c r="P12" s="17">
        <v>0</v>
      </c>
      <c r="Q12" s="17">
        <v>0.11932424270580801</v>
      </c>
      <c r="R12" s="17">
        <v>0</v>
      </c>
      <c r="S12" s="17">
        <v>0</v>
      </c>
      <c r="T12" s="17">
        <v>5.7787315617899598E-2</v>
      </c>
      <c r="U12" s="17">
        <v>0.11032529025953799</v>
      </c>
      <c r="V12" s="17">
        <v>7.1832331046405906E-2</v>
      </c>
      <c r="W12" s="17">
        <v>4.2662483057062502E-2</v>
      </c>
      <c r="X12" s="17">
        <v>0.101520897236269</v>
      </c>
      <c r="Y12" s="17">
        <v>8.4665438224781606E-2</v>
      </c>
      <c r="Z12" s="17">
        <v>0.127668001089905</v>
      </c>
      <c r="AA12" s="17">
        <v>4.3544767056852098E-2</v>
      </c>
      <c r="AB12" s="17">
        <v>4.18217540964693E-2</v>
      </c>
      <c r="AC12" s="17">
        <v>0.12324866085036</v>
      </c>
      <c r="AD12" s="17">
        <v>2.346434821148E-2</v>
      </c>
      <c r="AE12" s="17"/>
      <c r="AF12" s="17">
        <v>9.09416835398483E-2</v>
      </c>
      <c r="AG12" s="17">
        <v>7.2431367595232193E-2</v>
      </c>
    </row>
    <row r="13" spans="2:33" x14ac:dyDescent="0.5">
      <c r="B13" s="18" t="s">
        <v>97</v>
      </c>
      <c r="C13" s="17">
        <v>6.5315344490676497E-2</v>
      </c>
      <c r="D13" s="17">
        <v>6.1395675933435402E-2</v>
      </c>
      <c r="E13" s="17">
        <v>6.92491237739737E-2</v>
      </c>
      <c r="F13" s="17"/>
      <c r="G13" s="17">
        <v>3.22791208999329E-2</v>
      </c>
      <c r="H13" s="17">
        <v>2.5797303832001701E-2</v>
      </c>
      <c r="I13" s="17">
        <v>2.1815878590259699E-2</v>
      </c>
      <c r="J13" s="17">
        <v>5.0364416917558899E-2</v>
      </c>
      <c r="K13" s="17">
        <v>7.1796371063411593E-2</v>
      </c>
      <c r="L13" s="17">
        <v>0.140048006678544</v>
      </c>
      <c r="M13" s="17"/>
      <c r="N13" s="17">
        <v>6.9460802808211097E-2</v>
      </c>
      <c r="O13" s="17">
        <v>6.3736709821402796E-2</v>
      </c>
      <c r="P13" s="17">
        <v>0.26567197759267802</v>
      </c>
      <c r="Q13" s="17">
        <v>3.8172657397596801E-2</v>
      </c>
      <c r="R13" s="17">
        <v>0.308150077923457</v>
      </c>
      <c r="S13" s="17">
        <v>0</v>
      </c>
      <c r="T13" s="17">
        <v>8.0017554297880794E-2</v>
      </c>
      <c r="U13" s="17">
        <v>4.8677683005358602E-2</v>
      </c>
      <c r="V13" s="17">
        <v>0</v>
      </c>
      <c r="W13" s="17">
        <v>2.1729508457075199E-2</v>
      </c>
      <c r="X13" s="17">
        <v>0</v>
      </c>
      <c r="Y13" s="17">
        <v>0.100745704214676</v>
      </c>
      <c r="Z13" s="17">
        <v>0.111592001785698</v>
      </c>
      <c r="AA13" s="17">
        <v>0</v>
      </c>
      <c r="AB13" s="17">
        <v>5.8088750672738401E-2</v>
      </c>
      <c r="AC13" s="17">
        <v>0</v>
      </c>
      <c r="AD13" s="17">
        <v>4.11802325969398E-2</v>
      </c>
      <c r="AE13" s="17"/>
      <c r="AF13" s="17">
        <v>3.9371506843739898E-2</v>
      </c>
      <c r="AG13" s="17">
        <v>8.2411777865922894E-2</v>
      </c>
    </row>
    <row r="14" spans="2:33" x14ac:dyDescent="0.5">
      <c r="B14" s="18" t="s">
        <v>77</v>
      </c>
      <c r="C14" s="17">
        <v>0.11070188236761801</v>
      </c>
      <c r="D14" s="17">
        <v>0.10482316494355599</v>
      </c>
      <c r="E14" s="17">
        <v>0.116651109675527</v>
      </c>
      <c r="F14" s="17"/>
      <c r="G14" s="17">
        <v>2.6260332433250402E-2</v>
      </c>
      <c r="H14" s="17">
        <v>3.8033629244829302E-2</v>
      </c>
      <c r="I14" s="17">
        <v>5.9087525936950998E-2</v>
      </c>
      <c r="J14" s="17">
        <v>8.4048042718338795E-2</v>
      </c>
      <c r="K14" s="17">
        <v>0.16444131731324901</v>
      </c>
      <c r="L14" s="17">
        <v>0.20609175926446399</v>
      </c>
      <c r="M14" s="17"/>
      <c r="N14" s="17">
        <v>6.4542283599854103E-2</v>
      </c>
      <c r="O14" s="17">
        <v>0.18643525865496599</v>
      </c>
      <c r="P14" s="17">
        <v>0</v>
      </c>
      <c r="Q14" s="17">
        <v>0.236180232096489</v>
      </c>
      <c r="R14" s="17">
        <v>0</v>
      </c>
      <c r="S14" s="17">
        <v>0</v>
      </c>
      <c r="T14" s="17">
        <v>0.20992168999229899</v>
      </c>
      <c r="U14" s="17">
        <v>6.8822957215154301E-2</v>
      </c>
      <c r="V14" s="17">
        <v>0.18806956879505499</v>
      </c>
      <c r="W14" s="17">
        <v>9.0500513099027305E-2</v>
      </c>
      <c r="X14" s="17">
        <v>4.3796762995319899E-2</v>
      </c>
      <c r="Y14" s="17">
        <v>9.1432324340874296E-2</v>
      </c>
      <c r="Z14" s="17">
        <v>0.11486605092186999</v>
      </c>
      <c r="AA14" s="17">
        <v>0.25090754829161299</v>
      </c>
      <c r="AB14" s="17">
        <v>9.6696431758339405E-2</v>
      </c>
      <c r="AC14" s="17">
        <v>0.10458089911129299</v>
      </c>
      <c r="AD14" s="17">
        <v>0.15960846585779401</v>
      </c>
      <c r="AE14" s="17"/>
      <c r="AF14" s="17">
        <v>7.3301655145304706E-2</v>
      </c>
      <c r="AG14" s="17">
        <v>0.13534783111378701</v>
      </c>
    </row>
    <row r="15" spans="2:33" x14ac:dyDescent="0.5">
      <c r="B15" s="18" t="s">
        <v>98</v>
      </c>
      <c r="C15" s="21">
        <v>0.53786499239909602</v>
      </c>
      <c r="D15" s="21">
        <v>0.55540282102689098</v>
      </c>
      <c r="E15" s="21">
        <v>0.52190021746722104</v>
      </c>
      <c r="F15" s="21"/>
      <c r="G15" s="21">
        <v>0.75769877261212404</v>
      </c>
      <c r="H15" s="21">
        <v>0.65836503668410695</v>
      </c>
      <c r="I15" s="21">
        <v>0.60997415852557202</v>
      </c>
      <c r="J15" s="21">
        <v>0.54658962252492804</v>
      </c>
      <c r="K15" s="21">
        <v>0.479702053066836</v>
      </c>
      <c r="L15" s="21">
        <v>0.36835937775807698</v>
      </c>
      <c r="M15" s="21"/>
      <c r="N15" s="21">
        <v>0.509574368486436</v>
      </c>
      <c r="O15" s="21">
        <v>0.33796024033107402</v>
      </c>
      <c r="P15" s="21">
        <v>0.55673968888754199</v>
      </c>
      <c r="Q15" s="21">
        <v>0.42871894218196899</v>
      </c>
      <c r="R15" s="21">
        <v>0.52727134043511403</v>
      </c>
      <c r="S15" s="21">
        <v>0.76756512640899199</v>
      </c>
      <c r="T15" s="21">
        <v>0.43685535432086198</v>
      </c>
      <c r="U15" s="21">
        <v>0.59582388855378998</v>
      </c>
      <c r="V15" s="21">
        <v>0.500887969792707</v>
      </c>
      <c r="W15" s="21">
        <v>0.65522944737384903</v>
      </c>
      <c r="X15" s="21">
        <v>0.56303569362352601</v>
      </c>
      <c r="Y15" s="21">
        <v>0.52612379645099105</v>
      </c>
      <c r="Z15" s="21">
        <v>0.48724553324816899</v>
      </c>
      <c r="AA15" s="21">
        <v>0.44788199418892399</v>
      </c>
      <c r="AB15" s="21">
        <v>0.57032841392739098</v>
      </c>
      <c r="AC15" s="21">
        <v>0.62189584573204404</v>
      </c>
      <c r="AD15" s="21">
        <v>0.556615879776855</v>
      </c>
      <c r="AE15" s="21"/>
      <c r="AF15" s="21">
        <v>0.56850146912107502</v>
      </c>
      <c r="AG15" s="21">
        <v>0.517676210374728</v>
      </c>
    </row>
    <row r="16" spans="2:33" x14ac:dyDescent="0.5">
      <c r="B16" s="18" t="s">
        <v>99</v>
      </c>
      <c r="C16" s="21">
        <v>0.14509936985934099</v>
      </c>
      <c r="D16" s="21">
        <v>0.134599947874461</v>
      </c>
      <c r="E16" s="21">
        <v>0.155520957975461</v>
      </c>
      <c r="F16" s="21"/>
      <c r="G16" s="21">
        <v>8.1733243201785294E-2</v>
      </c>
      <c r="H16" s="21">
        <v>0.107639512244514</v>
      </c>
      <c r="I16" s="21">
        <v>0.10885882497726899</v>
      </c>
      <c r="J16" s="21">
        <v>0.14803496704342101</v>
      </c>
      <c r="K16" s="21">
        <v>0.14063131978813501</v>
      </c>
      <c r="L16" s="21">
        <v>0.21724101385268299</v>
      </c>
      <c r="M16" s="21"/>
      <c r="N16" s="21">
        <v>0.13832515957175001</v>
      </c>
      <c r="O16" s="21">
        <v>0.253255249627649</v>
      </c>
      <c r="P16" s="21">
        <v>0.26567197759267802</v>
      </c>
      <c r="Q16" s="21">
        <v>0.157496900103405</v>
      </c>
      <c r="R16" s="21">
        <v>0.308150077923457</v>
      </c>
      <c r="S16" s="21">
        <v>0</v>
      </c>
      <c r="T16" s="21">
        <v>0.13780486991578</v>
      </c>
      <c r="U16" s="21">
        <v>0.15900297326489701</v>
      </c>
      <c r="V16" s="21">
        <v>7.1832331046405906E-2</v>
      </c>
      <c r="W16" s="21">
        <v>6.43919915141377E-2</v>
      </c>
      <c r="X16" s="21">
        <v>0.101520897236269</v>
      </c>
      <c r="Y16" s="21">
        <v>0.185411142439458</v>
      </c>
      <c r="Z16" s="21">
        <v>0.23926000287560301</v>
      </c>
      <c r="AA16" s="21">
        <v>4.3544767056852098E-2</v>
      </c>
      <c r="AB16" s="21">
        <v>9.9910504769207695E-2</v>
      </c>
      <c r="AC16" s="21">
        <v>0.12324866085036</v>
      </c>
      <c r="AD16" s="21">
        <v>6.4644580808419796E-2</v>
      </c>
      <c r="AE16" s="21"/>
      <c r="AF16" s="21">
        <v>0.13031319038358799</v>
      </c>
      <c r="AG16" s="21">
        <v>0.15484314546115499</v>
      </c>
    </row>
    <row r="17" spans="2:33" x14ac:dyDescent="0.5">
      <c r="B17" s="18" t="s">
        <v>100</v>
      </c>
      <c r="C17" s="22">
        <v>0.392765622539755</v>
      </c>
      <c r="D17" s="22">
        <v>0.42080287315242998</v>
      </c>
      <c r="E17" s="22">
        <v>0.36637925949175898</v>
      </c>
      <c r="F17" s="22"/>
      <c r="G17" s="22">
        <v>0.67596552941033905</v>
      </c>
      <c r="H17" s="22">
        <v>0.55072552443959299</v>
      </c>
      <c r="I17" s="22">
        <v>0.50111533354830295</v>
      </c>
      <c r="J17" s="22">
        <v>0.39855465548150698</v>
      </c>
      <c r="K17" s="22">
        <v>0.33907073327870102</v>
      </c>
      <c r="L17" s="22">
        <v>0.15111836390539299</v>
      </c>
      <c r="M17" s="22"/>
      <c r="N17" s="22">
        <v>0.37124920891468599</v>
      </c>
      <c r="O17" s="22">
        <v>8.4704990703424202E-2</v>
      </c>
      <c r="P17" s="22">
        <v>0.29106771129486397</v>
      </c>
      <c r="Q17" s="22">
        <v>0.27122204207856399</v>
      </c>
      <c r="R17" s="22">
        <v>0.21912126251165701</v>
      </c>
      <c r="S17" s="22">
        <v>0.76756512640899199</v>
      </c>
      <c r="T17" s="22">
        <v>0.29905048440508197</v>
      </c>
      <c r="U17" s="22">
        <v>0.436820915288894</v>
      </c>
      <c r="V17" s="22">
        <v>0.42905563874630098</v>
      </c>
      <c r="W17" s="22">
        <v>0.59083745585971104</v>
      </c>
      <c r="X17" s="22">
        <v>0.46151479638725701</v>
      </c>
      <c r="Y17" s="22">
        <v>0.340712654011533</v>
      </c>
      <c r="Z17" s="22">
        <v>0.24798553037256599</v>
      </c>
      <c r="AA17" s="22">
        <v>0.40433722713207199</v>
      </c>
      <c r="AB17" s="22">
        <v>0.47041790915818299</v>
      </c>
      <c r="AC17" s="22">
        <v>0.49864718488168402</v>
      </c>
      <c r="AD17" s="22">
        <v>0.491971298968435</v>
      </c>
      <c r="AE17" s="22"/>
      <c r="AF17" s="22">
        <v>0.438188278737486</v>
      </c>
      <c r="AG17" s="22">
        <v>0.36283306491357298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0.12825024413878799</v>
      </c>
      <c r="D9" s="17">
        <v>0.16112577416064</v>
      </c>
      <c r="E9" s="17">
        <v>9.7874629422887396E-2</v>
      </c>
      <c r="F9" s="17"/>
      <c r="G9" s="17">
        <v>0.17648338143300399</v>
      </c>
      <c r="H9" s="17">
        <v>0.17384508970926499</v>
      </c>
      <c r="I9" s="17">
        <v>0.181329750832875</v>
      </c>
      <c r="J9" s="17">
        <v>0.124732154844343</v>
      </c>
      <c r="K9" s="17">
        <v>8.68755402774882E-2</v>
      </c>
      <c r="L9" s="17">
        <v>7.6166404383693306E-2</v>
      </c>
      <c r="M9" s="17"/>
      <c r="N9" s="17">
        <v>0.165399707160613</v>
      </c>
      <c r="O9" s="17">
        <v>7.3166078595797296E-2</v>
      </c>
      <c r="P9" s="17">
        <v>6.92367751320066E-2</v>
      </c>
      <c r="Q9" s="17">
        <v>3.0703618818568101E-2</v>
      </c>
      <c r="R9" s="17">
        <v>0</v>
      </c>
      <c r="S9" s="17">
        <v>0.123409277393771</v>
      </c>
      <c r="T9" s="17">
        <v>0.19290702057537101</v>
      </c>
      <c r="U9" s="17">
        <v>0.1663167420536</v>
      </c>
      <c r="V9" s="17">
        <v>0.102886446419554</v>
      </c>
      <c r="W9" s="17">
        <v>0.105845880391794</v>
      </c>
      <c r="X9" s="17">
        <v>0.11576246156294601</v>
      </c>
      <c r="Y9" s="17">
        <v>0.15493999535602901</v>
      </c>
      <c r="Z9" s="17">
        <v>0.15276950382596399</v>
      </c>
      <c r="AA9" s="17">
        <v>0.17217773103654799</v>
      </c>
      <c r="AB9" s="17">
        <v>8.5495907988832304E-2</v>
      </c>
      <c r="AC9" s="17">
        <v>0.19937804572441101</v>
      </c>
      <c r="AD9" s="17">
        <v>0.105706825919993</v>
      </c>
      <c r="AE9" s="17"/>
      <c r="AF9" s="17">
        <v>0.15850322143363599</v>
      </c>
      <c r="AG9" s="17">
        <v>0.10831418002356601</v>
      </c>
    </row>
    <row r="10" spans="2:33" x14ac:dyDescent="0.5">
      <c r="B10" s="18" t="s">
        <v>94</v>
      </c>
      <c r="C10" s="17">
        <v>0.233283917211729</v>
      </c>
      <c r="D10" s="17">
        <v>0.23144016609144</v>
      </c>
      <c r="E10" s="17">
        <v>0.235918775879425</v>
      </c>
      <c r="F10" s="17"/>
      <c r="G10" s="17">
        <v>0.353548051538015</v>
      </c>
      <c r="H10" s="17">
        <v>0.31495283646891198</v>
      </c>
      <c r="I10" s="17">
        <v>0.22506796788292199</v>
      </c>
      <c r="J10" s="17">
        <v>0.24836298562331999</v>
      </c>
      <c r="K10" s="17">
        <v>0.20823840238493199</v>
      </c>
      <c r="L10" s="17">
        <v>0.15473602217260399</v>
      </c>
      <c r="M10" s="17"/>
      <c r="N10" s="17">
        <v>0.17687938001998399</v>
      </c>
      <c r="O10" s="17">
        <v>0.24734144102239899</v>
      </c>
      <c r="P10" s="17">
        <v>0.379057336777119</v>
      </c>
      <c r="Q10" s="17">
        <v>0.20030693858718901</v>
      </c>
      <c r="R10" s="17">
        <v>0.15137376609651801</v>
      </c>
      <c r="S10" s="17">
        <v>0.33570740256998</v>
      </c>
      <c r="T10" s="17">
        <v>0.219249152077025</v>
      </c>
      <c r="U10" s="17">
        <v>0.299837698176523</v>
      </c>
      <c r="V10" s="17">
        <v>0.30666168894828699</v>
      </c>
      <c r="W10" s="17">
        <v>0.253909535226438</v>
      </c>
      <c r="X10" s="17">
        <v>0.182983888487879</v>
      </c>
      <c r="Y10" s="17">
        <v>0.21735364017939199</v>
      </c>
      <c r="Z10" s="17">
        <v>0.178578224692587</v>
      </c>
      <c r="AA10" s="17">
        <v>0.26552562470807001</v>
      </c>
      <c r="AB10" s="17">
        <v>0.223285166896248</v>
      </c>
      <c r="AC10" s="17">
        <v>0.29147113562623</v>
      </c>
      <c r="AD10" s="17">
        <v>0.17806231148701199</v>
      </c>
      <c r="AE10" s="17"/>
      <c r="AF10" s="17">
        <v>0.29748697555238601</v>
      </c>
      <c r="AG10" s="17">
        <v>0.19097547678954899</v>
      </c>
    </row>
    <row r="11" spans="2:33" ht="28.7" x14ac:dyDescent="0.5">
      <c r="B11" s="18" t="s">
        <v>188</v>
      </c>
      <c r="C11" s="17">
        <v>0.24555570538468299</v>
      </c>
      <c r="D11" s="17">
        <v>0.248031185718564</v>
      </c>
      <c r="E11" s="17">
        <v>0.241887897632417</v>
      </c>
      <c r="F11" s="17"/>
      <c r="G11" s="17">
        <v>0.19041850263600499</v>
      </c>
      <c r="H11" s="17">
        <v>0.294841566527831</v>
      </c>
      <c r="I11" s="17">
        <v>0.24169182514441201</v>
      </c>
      <c r="J11" s="17">
        <v>0.29303421256247197</v>
      </c>
      <c r="K11" s="17">
        <v>0.18287130094649201</v>
      </c>
      <c r="L11" s="17">
        <v>0.24532588678671699</v>
      </c>
      <c r="M11" s="17"/>
      <c r="N11" s="17">
        <v>0.27727614077297602</v>
      </c>
      <c r="O11" s="17">
        <v>0.115972472126652</v>
      </c>
      <c r="P11" s="17">
        <v>0.100977641859018</v>
      </c>
      <c r="Q11" s="17">
        <v>0.33695370043690698</v>
      </c>
      <c r="R11" s="17">
        <v>8.4947407038996697E-2</v>
      </c>
      <c r="S11" s="17">
        <v>0.373227453854453</v>
      </c>
      <c r="T11" s="17">
        <v>0.142826140699198</v>
      </c>
      <c r="U11" s="17">
        <v>0.22968104641057899</v>
      </c>
      <c r="V11" s="17">
        <v>0.212597232815325</v>
      </c>
      <c r="W11" s="17">
        <v>0.42578584756522397</v>
      </c>
      <c r="X11" s="17">
        <v>0.24873529820304399</v>
      </c>
      <c r="Y11" s="17">
        <v>0.23718785643674201</v>
      </c>
      <c r="Z11" s="17">
        <v>0.26383714293920602</v>
      </c>
      <c r="AA11" s="17">
        <v>0.10838825341547501</v>
      </c>
      <c r="AB11" s="17">
        <v>0.26994387867726499</v>
      </c>
      <c r="AC11" s="17">
        <v>5.4143577500493999E-2</v>
      </c>
      <c r="AD11" s="17">
        <v>0.32357053992045198</v>
      </c>
      <c r="AE11" s="17"/>
      <c r="AF11" s="17">
        <v>0.262929841773268</v>
      </c>
      <c r="AG11" s="17">
        <v>0.23410652160307799</v>
      </c>
    </row>
    <row r="12" spans="2:33" x14ac:dyDescent="0.5">
      <c r="B12" s="18" t="s">
        <v>96</v>
      </c>
      <c r="C12" s="17">
        <v>7.4746184547626701E-2</v>
      </c>
      <c r="D12" s="17">
        <v>8.26963909564392E-2</v>
      </c>
      <c r="E12" s="17">
        <v>6.7569889250092302E-2</v>
      </c>
      <c r="F12" s="17"/>
      <c r="G12" s="17">
        <v>0.113395701106799</v>
      </c>
      <c r="H12" s="17">
        <v>7.4079398147142594E-2</v>
      </c>
      <c r="I12" s="17">
        <v>7.4086419362616604E-2</v>
      </c>
      <c r="J12" s="17">
        <v>8.0247678823736901E-2</v>
      </c>
      <c r="K12" s="17">
        <v>9.6783789246698601E-2</v>
      </c>
      <c r="L12" s="17">
        <v>4.1979669750926998E-2</v>
      </c>
      <c r="M12" s="17"/>
      <c r="N12" s="17">
        <v>7.3744401811823596E-2</v>
      </c>
      <c r="O12" s="17">
        <v>0.116296796774556</v>
      </c>
      <c r="P12" s="17">
        <v>0</v>
      </c>
      <c r="Q12" s="17">
        <v>1.8387688217964101E-2</v>
      </c>
      <c r="R12" s="17">
        <v>5.51374117846768E-2</v>
      </c>
      <c r="S12" s="17">
        <v>0.16765586618179501</v>
      </c>
      <c r="T12" s="17">
        <v>4.7451405882626897E-2</v>
      </c>
      <c r="U12" s="17">
        <v>8.5239595623100906E-2</v>
      </c>
      <c r="V12" s="17">
        <v>6.5751393651807696E-2</v>
      </c>
      <c r="W12" s="17">
        <v>6.5337255532575605E-2</v>
      </c>
      <c r="X12" s="17">
        <v>0.22178226546738999</v>
      </c>
      <c r="Y12" s="17">
        <v>5.9558283810085898E-2</v>
      </c>
      <c r="Z12" s="17">
        <v>8.5076192470587605E-2</v>
      </c>
      <c r="AA12" s="17">
        <v>7.2642430443076098E-2</v>
      </c>
      <c r="AB12" s="17">
        <v>5.5584314651900897E-2</v>
      </c>
      <c r="AC12" s="17">
        <v>0.141411108027542</v>
      </c>
      <c r="AD12" s="17">
        <v>0.114251120226898</v>
      </c>
      <c r="AE12" s="17"/>
      <c r="AF12" s="17">
        <v>7.6831372274419704E-2</v>
      </c>
      <c r="AG12" s="17">
        <v>7.3372090493726796E-2</v>
      </c>
    </row>
    <row r="13" spans="2:33" x14ac:dyDescent="0.5">
      <c r="B13" s="18" t="s">
        <v>97</v>
      </c>
      <c r="C13" s="17">
        <v>8.2799105607862897E-2</v>
      </c>
      <c r="D13" s="17">
        <v>8.3002366469389702E-2</v>
      </c>
      <c r="E13" s="17">
        <v>8.2928891890845402E-2</v>
      </c>
      <c r="F13" s="17"/>
      <c r="G13" s="17">
        <v>4.3713280437962999E-2</v>
      </c>
      <c r="H13" s="17">
        <v>6.1229451582964597E-2</v>
      </c>
      <c r="I13" s="17">
        <v>8.4851033663109796E-2</v>
      </c>
      <c r="J13" s="17">
        <v>3.9926355973993702E-2</v>
      </c>
      <c r="K13" s="17">
        <v>0.10984053705398</v>
      </c>
      <c r="L13" s="17">
        <v>0.123910146156057</v>
      </c>
      <c r="M13" s="17"/>
      <c r="N13" s="17">
        <v>7.3941647681520201E-2</v>
      </c>
      <c r="O13" s="17">
        <v>0.100804612974285</v>
      </c>
      <c r="P13" s="17">
        <v>0.31361220452209299</v>
      </c>
      <c r="Q13" s="17">
        <v>0.14068910695798301</v>
      </c>
      <c r="R13" s="17">
        <v>0.20688546092513799</v>
      </c>
      <c r="S13" s="17">
        <v>0</v>
      </c>
      <c r="T13" s="17">
        <v>0.104937414726731</v>
      </c>
      <c r="U13" s="17">
        <v>7.8023241615763003E-2</v>
      </c>
      <c r="V13" s="17">
        <v>3.4104168908943702E-2</v>
      </c>
      <c r="W13" s="17">
        <v>0</v>
      </c>
      <c r="X13" s="17">
        <v>0.101520897236269</v>
      </c>
      <c r="Y13" s="17">
        <v>8.6136538245211294E-2</v>
      </c>
      <c r="Z13" s="17">
        <v>9.0102734164969403E-2</v>
      </c>
      <c r="AA13" s="17">
        <v>4.6960562555272603E-2</v>
      </c>
      <c r="AB13" s="17">
        <v>8.0637487973612101E-2</v>
      </c>
      <c r="AC13" s="17">
        <v>0.121188722015437</v>
      </c>
      <c r="AD13" s="17">
        <v>4.0949048113434701E-2</v>
      </c>
      <c r="AE13" s="17"/>
      <c r="AF13" s="17">
        <v>6.1322706843148098E-2</v>
      </c>
      <c r="AG13" s="17">
        <v>9.6951592437987996E-2</v>
      </c>
    </row>
    <row r="14" spans="2:33" x14ac:dyDescent="0.5">
      <c r="B14" s="18" t="s">
        <v>77</v>
      </c>
      <c r="C14" s="17">
        <v>0.23536484310931199</v>
      </c>
      <c r="D14" s="17">
        <v>0.19370411660352799</v>
      </c>
      <c r="E14" s="17">
        <v>0.27381991592433202</v>
      </c>
      <c r="F14" s="17"/>
      <c r="G14" s="17">
        <v>0.12244108284821401</v>
      </c>
      <c r="H14" s="17">
        <v>8.1051657563884896E-2</v>
      </c>
      <c r="I14" s="17">
        <v>0.19297300311406501</v>
      </c>
      <c r="J14" s="17">
        <v>0.21369661217213401</v>
      </c>
      <c r="K14" s="17">
        <v>0.31539043009040901</v>
      </c>
      <c r="L14" s="17">
        <v>0.357881870750002</v>
      </c>
      <c r="M14" s="17"/>
      <c r="N14" s="17">
        <v>0.232758722553083</v>
      </c>
      <c r="O14" s="17">
        <v>0.34641859850631102</v>
      </c>
      <c r="P14" s="17">
        <v>0.13711604170976299</v>
      </c>
      <c r="Q14" s="17">
        <v>0.27295894698138901</v>
      </c>
      <c r="R14" s="17">
        <v>0.50165595415467101</v>
      </c>
      <c r="S14" s="17">
        <v>0</v>
      </c>
      <c r="T14" s="17">
        <v>0.29262886603904897</v>
      </c>
      <c r="U14" s="17">
        <v>0.140901676120434</v>
      </c>
      <c r="V14" s="17">
        <v>0.27799906925608298</v>
      </c>
      <c r="W14" s="17">
        <v>0.14912148128396899</v>
      </c>
      <c r="X14" s="17">
        <v>0.12921518904247201</v>
      </c>
      <c r="Y14" s="17">
        <v>0.24482368597254001</v>
      </c>
      <c r="Z14" s="17">
        <v>0.22963620190668599</v>
      </c>
      <c r="AA14" s="17">
        <v>0.33430539784155899</v>
      </c>
      <c r="AB14" s="17">
        <v>0.28505324381214198</v>
      </c>
      <c r="AC14" s="17">
        <v>0.19240741110588699</v>
      </c>
      <c r="AD14" s="17">
        <v>0.23746015433221099</v>
      </c>
      <c r="AE14" s="17"/>
      <c r="AF14" s="17">
        <v>0.142925882123142</v>
      </c>
      <c r="AG14" s="17">
        <v>0.29628013865209202</v>
      </c>
    </row>
    <row r="15" spans="2:33" x14ac:dyDescent="0.5">
      <c r="B15" s="18" t="s">
        <v>98</v>
      </c>
      <c r="C15" s="21">
        <v>0.36153416135051603</v>
      </c>
      <c r="D15" s="21">
        <v>0.39256594025208003</v>
      </c>
      <c r="E15" s="21">
        <v>0.333793405302313</v>
      </c>
      <c r="F15" s="21"/>
      <c r="G15" s="21">
        <v>0.53003143297101896</v>
      </c>
      <c r="H15" s="21">
        <v>0.48879792617817702</v>
      </c>
      <c r="I15" s="21">
        <v>0.406397718715797</v>
      </c>
      <c r="J15" s="21">
        <v>0.37309514046766301</v>
      </c>
      <c r="K15" s="21">
        <v>0.29511394266242102</v>
      </c>
      <c r="L15" s="21">
        <v>0.230902426556297</v>
      </c>
      <c r="M15" s="21"/>
      <c r="N15" s="21">
        <v>0.34227908718059802</v>
      </c>
      <c r="O15" s="21">
        <v>0.32050751961819601</v>
      </c>
      <c r="P15" s="21">
        <v>0.44829411190912599</v>
      </c>
      <c r="Q15" s="21">
        <v>0.23101055740575699</v>
      </c>
      <c r="R15" s="21">
        <v>0.15137376609651801</v>
      </c>
      <c r="S15" s="21">
        <v>0.45911667996375199</v>
      </c>
      <c r="T15" s="21">
        <v>0.41215617265239601</v>
      </c>
      <c r="U15" s="21">
        <v>0.46615444023012298</v>
      </c>
      <c r="V15" s="21">
        <v>0.40954813536784102</v>
      </c>
      <c r="W15" s="21">
        <v>0.35975541561823199</v>
      </c>
      <c r="X15" s="21">
        <v>0.298746350050825</v>
      </c>
      <c r="Y15" s="21">
        <v>0.372293635535421</v>
      </c>
      <c r="Z15" s="21">
        <v>0.33134772851855099</v>
      </c>
      <c r="AA15" s="21">
        <v>0.437703355744617</v>
      </c>
      <c r="AB15" s="21">
        <v>0.30878107488508</v>
      </c>
      <c r="AC15" s="21">
        <v>0.49084918135064098</v>
      </c>
      <c r="AD15" s="21">
        <v>0.28376913740700499</v>
      </c>
      <c r="AE15" s="21"/>
      <c r="AF15" s="21">
        <v>0.455990196986022</v>
      </c>
      <c r="AG15" s="21">
        <v>0.29928965681311498</v>
      </c>
    </row>
    <row r="16" spans="2:33" x14ac:dyDescent="0.5">
      <c r="B16" s="18" t="s">
        <v>99</v>
      </c>
      <c r="C16" s="21">
        <v>0.15754529015548999</v>
      </c>
      <c r="D16" s="21">
        <v>0.16569875742582901</v>
      </c>
      <c r="E16" s="21">
        <v>0.15049878114093801</v>
      </c>
      <c r="F16" s="21"/>
      <c r="G16" s="21">
        <v>0.15710898154476199</v>
      </c>
      <c r="H16" s="21">
        <v>0.13530884973010701</v>
      </c>
      <c r="I16" s="21">
        <v>0.15893745302572601</v>
      </c>
      <c r="J16" s="21">
        <v>0.12017403479773101</v>
      </c>
      <c r="K16" s="21">
        <v>0.20662432630067901</v>
      </c>
      <c r="L16" s="21">
        <v>0.16588981590698401</v>
      </c>
      <c r="M16" s="21"/>
      <c r="N16" s="21">
        <v>0.14768604949334399</v>
      </c>
      <c r="O16" s="21">
        <v>0.21710140974884001</v>
      </c>
      <c r="P16" s="21">
        <v>0.31361220452209299</v>
      </c>
      <c r="Q16" s="21">
        <v>0.159076795175947</v>
      </c>
      <c r="R16" s="21">
        <v>0.262022872709814</v>
      </c>
      <c r="S16" s="21">
        <v>0.16765586618179501</v>
      </c>
      <c r="T16" s="21">
        <v>0.15238882060935699</v>
      </c>
      <c r="U16" s="21">
        <v>0.16326283723886401</v>
      </c>
      <c r="V16" s="21">
        <v>9.9855562560751399E-2</v>
      </c>
      <c r="W16" s="21">
        <v>6.5337255532575605E-2</v>
      </c>
      <c r="X16" s="21">
        <v>0.32330316270366</v>
      </c>
      <c r="Y16" s="21">
        <v>0.14569482205529699</v>
      </c>
      <c r="Z16" s="21">
        <v>0.17517892663555701</v>
      </c>
      <c r="AA16" s="21">
        <v>0.11960299299834901</v>
      </c>
      <c r="AB16" s="21">
        <v>0.13622180262551301</v>
      </c>
      <c r="AC16" s="21">
        <v>0.26259983004297899</v>
      </c>
      <c r="AD16" s="21">
        <v>0.15520016834033301</v>
      </c>
      <c r="AE16" s="21"/>
      <c r="AF16" s="21">
        <v>0.138154079117568</v>
      </c>
      <c r="AG16" s="21">
        <v>0.17032368293171499</v>
      </c>
    </row>
    <row r="17" spans="2:33" x14ac:dyDescent="0.5">
      <c r="B17" s="18" t="s">
        <v>100</v>
      </c>
      <c r="C17" s="22">
        <v>0.20398887119502701</v>
      </c>
      <c r="D17" s="22">
        <v>0.22686718282625101</v>
      </c>
      <c r="E17" s="22">
        <v>0.18329462416137501</v>
      </c>
      <c r="F17" s="22"/>
      <c r="G17" s="22">
        <v>0.37292245142625702</v>
      </c>
      <c r="H17" s="22">
        <v>0.35348907644806998</v>
      </c>
      <c r="I17" s="22">
        <v>0.24746026569007001</v>
      </c>
      <c r="J17" s="22">
        <v>0.25292110566993298</v>
      </c>
      <c r="K17" s="22">
        <v>8.8489616361742005E-2</v>
      </c>
      <c r="L17" s="22">
        <v>6.5012610649313698E-2</v>
      </c>
      <c r="M17" s="22"/>
      <c r="N17" s="22">
        <v>0.194593037687254</v>
      </c>
      <c r="O17" s="22">
        <v>0.103406109869356</v>
      </c>
      <c r="P17" s="22">
        <v>0.13468190738703301</v>
      </c>
      <c r="Q17" s="22">
        <v>7.1933762229809906E-2</v>
      </c>
      <c r="R17" s="22">
        <v>-0.11064910661329699</v>
      </c>
      <c r="S17" s="22">
        <v>0.29146081378195599</v>
      </c>
      <c r="T17" s="22">
        <v>0.25976735204303802</v>
      </c>
      <c r="U17" s="22">
        <v>0.302891602991259</v>
      </c>
      <c r="V17" s="22">
        <v>0.30969257280709001</v>
      </c>
      <c r="W17" s="22">
        <v>0.29441816008565602</v>
      </c>
      <c r="X17" s="22">
        <v>-2.45568126528353E-2</v>
      </c>
      <c r="Y17" s="22">
        <v>0.22659881348012401</v>
      </c>
      <c r="Z17" s="22">
        <v>0.15616880188299401</v>
      </c>
      <c r="AA17" s="22">
        <v>0.31810036274626902</v>
      </c>
      <c r="AB17" s="22">
        <v>0.17255927225956699</v>
      </c>
      <c r="AC17" s="22">
        <v>0.228249351307662</v>
      </c>
      <c r="AD17" s="22">
        <v>0.12856896906667201</v>
      </c>
      <c r="AE17" s="22"/>
      <c r="AF17" s="22">
        <v>0.317836117868454</v>
      </c>
      <c r="AG17" s="22">
        <v>0.12896597388139999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Y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5" width="20.703125" customWidth="1"/>
  </cols>
  <sheetData>
    <row r="2" spans="2:25" ht="40" customHeight="1" x14ac:dyDescent="0.5">
      <c r="D2" s="30" t="s">
        <v>232</v>
      </c>
      <c r="E2" s="26"/>
      <c r="F2" s="26"/>
      <c r="G2" s="26"/>
      <c r="H2" s="26"/>
      <c r="I2" s="26"/>
      <c r="J2" s="26"/>
      <c r="K2" s="26"/>
      <c r="L2" s="26"/>
      <c r="M2" s="26"/>
      <c r="N2" s="26"/>
      <c r="O2" s="26"/>
      <c r="P2" s="26"/>
      <c r="Q2" s="26"/>
      <c r="R2" s="26"/>
      <c r="S2" s="26"/>
      <c r="T2" s="26"/>
      <c r="U2" s="26"/>
      <c r="V2" s="26"/>
      <c r="W2" s="26"/>
      <c r="X2" s="26"/>
      <c r="Y2" s="26"/>
    </row>
    <row r="6" spans="2:25" ht="50" customHeight="1" x14ac:dyDescent="0.5">
      <c r="B6" s="20" t="s">
        <v>15</v>
      </c>
      <c r="C6" s="20" t="s">
        <v>207</v>
      </c>
      <c r="D6" s="20" t="s">
        <v>208</v>
      </c>
      <c r="E6" s="20" t="s">
        <v>209</v>
      </c>
      <c r="F6" s="20" t="s">
        <v>210</v>
      </c>
      <c r="G6" s="20" t="s">
        <v>211</v>
      </c>
      <c r="H6" s="20" t="s">
        <v>212</v>
      </c>
      <c r="I6" s="20" t="s">
        <v>213</v>
      </c>
      <c r="J6" s="20" t="s">
        <v>214</v>
      </c>
      <c r="K6" s="20" t="s">
        <v>215</v>
      </c>
      <c r="L6" s="20" t="s">
        <v>216</v>
      </c>
      <c r="M6" s="20" t="s">
        <v>217</v>
      </c>
      <c r="N6" s="20" t="s">
        <v>218</v>
      </c>
      <c r="O6" s="20" t="s">
        <v>219</v>
      </c>
      <c r="P6" s="20" t="s">
        <v>220</v>
      </c>
      <c r="Q6" s="20" t="s">
        <v>221</v>
      </c>
      <c r="R6" s="20" t="s">
        <v>222</v>
      </c>
      <c r="S6" s="20" t="s">
        <v>223</v>
      </c>
      <c r="T6" s="20" t="s">
        <v>224</v>
      </c>
      <c r="U6" s="20" t="s">
        <v>225</v>
      </c>
      <c r="V6" s="20" t="s">
        <v>226</v>
      </c>
      <c r="W6" s="20" t="s">
        <v>227</v>
      </c>
      <c r="X6" s="20" t="s">
        <v>228</v>
      </c>
    </row>
    <row r="7" spans="2:25" ht="28.7" x14ac:dyDescent="0.5">
      <c r="B7" s="18" t="s">
        <v>229</v>
      </c>
      <c r="C7" s="17">
        <v>0.21633276597113399</v>
      </c>
      <c r="D7" s="17">
        <v>0.31176859213152303</v>
      </c>
      <c r="E7" s="17">
        <v>0.292742146509058</v>
      </c>
      <c r="F7" s="17">
        <v>0.237365963317581</v>
      </c>
      <c r="G7" s="17">
        <v>0.29144953617506802</v>
      </c>
      <c r="H7" s="17">
        <v>6.04654139295462E-2</v>
      </c>
      <c r="I7" s="17">
        <v>0.173366258055834</v>
      </c>
      <c r="J7" s="17">
        <v>0.238645607909758</v>
      </c>
      <c r="K7" s="17">
        <v>0.49698639820905499</v>
      </c>
      <c r="L7" s="17">
        <v>0.32365529902717499</v>
      </c>
      <c r="M7" s="17">
        <v>0.29211086373325601</v>
      </c>
      <c r="N7" s="17">
        <v>0.57176608006156004</v>
      </c>
      <c r="O7" s="17">
        <v>0.13808305336174101</v>
      </c>
      <c r="P7" s="17">
        <v>0.64755760268942597</v>
      </c>
      <c r="Q7" s="17">
        <v>0.463750735372154</v>
      </c>
      <c r="R7" s="17">
        <v>0.168376150333443</v>
      </c>
      <c r="S7" s="17">
        <v>0.43904259323679701</v>
      </c>
      <c r="T7" s="17">
        <v>0.47173190753400601</v>
      </c>
      <c r="U7" s="17">
        <v>0.36956069100073502</v>
      </c>
      <c r="V7" s="17">
        <v>0.54071239515653002</v>
      </c>
      <c r="W7" s="17">
        <v>0.57198734018077402</v>
      </c>
      <c r="X7" s="17">
        <v>0.73266531655298595</v>
      </c>
    </row>
    <row r="8" spans="2:25" ht="28.7" x14ac:dyDescent="0.5">
      <c r="B8" s="18" t="s">
        <v>230</v>
      </c>
      <c r="C8" s="17">
        <v>0.74984688037071801</v>
      </c>
      <c r="D8" s="17">
        <v>0.65101262245529501</v>
      </c>
      <c r="E8" s="17">
        <v>0.66558995787470199</v>
      </c>
      <c r="F8" s="17">
        <v>0.71910211570179094</v>
      </c>
      <c r="G8" s="17">
        <v>0.68403370979378497</v>
      </c>
      <c r="H8" s="17">
        <v>0.92514474429520599</v>
      </c>
      <c r="I8" s="17">
        <v>0.79888846383683099</v>
      </c>
      <c r="J8" s="17">
        <v>0.72939433367627704</v>
      </c>
      <c r="K8" s="17">
        <v>0.44580302287714002</v>
      </c>
      <c r="L8" s="17">
        <v>0.63797876022442801</v>
      </c>
      <c r="M8" s="17">
        <v>0.66614987114486202</v>
      </c>
      <c r="N8" s="17">
        <v>0.34298305213089397</v>
      </c>
      <c r="O8" s="17">
        <v>0.84634892723358801</v>
      </c>
      <c r="P8" s="17">
        <v>0.308835690357528</v>
      </c>
      <c r="Q8" s="17">
        <v>0.47962846806648501</v>
      </c>
      <c r="R8" s="17">
        <v>0.80211569540001004</v>
      </c>
      <c r="S8" s="17">
        <v>0.497901466728084</v>
      </c>
      <c r="T8" s="17">
        <v>0.46880712984054101</v>
      </c>
      <c r="U8" s="17">
        <v>0.59277949015331399</v>
      </c>
      <c r="V8" s="17">
        <v>0.410792841003562</v>
      </c>
      <c r="W8" s="17">
        <v>0.35734047677161102</v>
      </c>
      <c r="X8" s="17">
        <v>0.158549614483384</v>
      </c>
    </row>
    <row r="9" spans="2:25" x14ac:dyDescent="0.5">
      <c r="B9" s="18" t="s">
        <v>231</v>
      </c>
      <c r="C9" s="17">
        <v>3.3820353658147999E-2</v>
      </c>
      <c r="D9" s="17">
        <v>3.7218785413182597E-2</v>
      </c>
      <c r="E9" s="17">
        <v>4.1667895616239903E-2</v>
      </c>
      <c r="F9" s="17">
        <v>4.3531920980628303E-2</v>
      </c>
      <c r="G9" s="17">
        <v>2.4516754031147101E-2</v>
      </c>
      <c r="H9" s="17">
        <v>1.4389841775248401E-2</v>
      </c>
      <c r="I9" s="17">
        <v>2.7745278107334799E-2</v>
      </c>
      <c r="J9" s="17">
        <v>3.1960058413965799E-2</v>
      </c>
      <c r="K9" s="17">
        <v>5.7210578913805599E-2</v>
      </c>
      <c r="L9" s="17">
        <v>3.8365940748396901E-2</v>
      </c>
      <c r="M9" s="17">
        <v>4.17392651218828E-2</v>
      </c>
      <c r="N9" s="17">
        <v>8.5250867807546205E-2</v>
      </c>
      <c r="O9" s="17">
        <v>1.5568019404671399E-2</v>
      </c>
      <c r="P9" s="17">
        <v>4.3606706953045901E-2</v>
      </c>
      <c r="Q9" s="17">
        <v>5.6620796561361E-2</v>
      </c>
      <c r="R9" s="17">
        <v>2.9508154266547501E-2</v>
      </c>
      <c r="S9" s="17">
        <v>6.3055940035118302E-2</v>
      </c>
      <c r="T9" s="17">
        <v>5.9460962625452897E-2</v>
      </c>
      <c r="U9" s="17">
        <v>3.7659818845951099E-2</v>
      </c>
      <c r="V9" s="17">
        <v>4.8494763839908001E-2</v>
      </c>
      <c r="W9" s="17">
        <v>7.0672183047614898E-2</v>
      </c>
      <c r="X9" s="17">
        <v>0.10878506896363099</v>
      </c>
    </row>
    <row r="10" spans="2:25" x14ac:dyDescent="0.5">
      <c r="B10" s="16"/>
      <c r="C10" s="16"/>
      <c r="D10" s="16"/>
      <c r="E10" s="16"/>
      <c r="F10" s="16"/>
      <c r="G10" s="16"/>
      <c r="H10" s="16"/>
      <c r="I10" s="16"/>
      <c r="J10" s="16"/>
      <c r="K10" s="16"/>
      <c r="L10" s="16"/>
      <c r="M10" s="16"/>
      <c r="N10" s="16"/>
      <c r="O10" s="16"/>
      <c r="P10" s="16"/>
      <c r="Q10" s="16"/>
      <c r="R10" s="16"/>
      <c r="S10" s="16"/>
      <c r="T10" s="16"/>
      <c r="U10" s="16"/>
      <c r="V10" s="16"/>
      <c r="W10" s="16"/>
      <c r="X10" s="16"/>
    </row>
    <row r="11" spans="2:25" x14ac:dyDescent="0.5">
      <c r="B11" t="s">
        <v>59</v>
      </c>
    </row>
    <row r="12" spans="2:25" x14ac:dyDescent="0.5">
      <c r="B12" t="s">
        <v>60</v>
      </c>
    </row>
    <row r="16" spans="2:25" x14ac:dyDescent="0.5">
      <c r="B16" s="8" t="str">
        <f>HYPERLINK("#'Contents'!A1", "Return to Contents")</f>
        <v>Return to Contents</v>
      </c>
    </row>
  </sheetData>
  <mergeCells count="1">
    <mergeCell ref="D2:Y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0.21633276597113399</v>
      </c>
      <c r="D9" s="17">
        <v>0.18660694257622501</v>
      </c>
      <c r="E9" s="17">
        <v>0.245085087614624</v>
      </c>
      <c r="F9" s="17"/>
      <c r="G9" s="17">
        <v>0.17479363490083799</v>
      </c>
      <c r="H9" s="17">
        <v>0.101480016998028</v>
      </c>
      <c r="I9" s="17">
        <v>0.12407560951053501</v>
      </c>
      <c r="J9" s="17">
        <v>0.14878267642149401</v>
      </c>
      <c r="K9" s="17">
        <v>0.281893427232698</v>
      </c>
      <c r="L9" s="17">
        <v>0.37546678351344598</v>
      </c>
      <c r="M9" s="17"/>
      <c r="N9" s="17">
        <v>0.19989481514024099</v>
      </c>
      <c r="O9" s="17">
        <v>0.14245889245766899</v>
      </c>
      <c r="P9" s="17">
        <v>0.39022289618285499</v>
      </c>
      <c r="Q9" s="17">
        <v>0.31441700712041898</v>
      </c>
      <c r="R9" s="17">
        <v>0.180895791600752</v>
      </c>
      <c r="S9" s="17">
        <v>0</v>
      </c>
      <c r="T9" s="17">
        <v>0.274884081430325</v>
      </c>
      <c r="U9" s="17">
        <v>0.13013152394962699</v>
      </c>
      <c r="V9" s="17">
        <v>0.21698341795717599</v>
      </c>
      <c r="W9" s="17">
        <v>0.188277980914102</v>
      </c>
      <c r="X9" s="17">
        <v>0.177844558896884</v>
      </c>
      <c r="Y9" s="17">
        <v>0.24475010055212801</v>
      </c>
      <c r="Z9" s="17">
        <v>0.21785252053154699</v>
      </c>
      <c r="AA9" s="17">
        <v>0.21677650683095001</v>
      </c>
      <c r="AB9" s="17">
        <v>0.246518580333423</v>
      </c>
      <c r="AC9" s="17">
        <v>0.34421041105931199</v>
      </c>
      <c r="AD9" s="17">
        <v>0.14423733159417801</v>
      </c>
      <c r="AE9" s="17"/>
      <c r="AF9" s="17">
        <v>0.120943204928526</v>
      </c>
      <c r="AG9" s="17">
        <v>0.27919244375868502</v>
      </c>
    </row>
    <row r="10" spans="2:33" ht="28.7" x14ac:dyDescent="0.5">
      <c r="B10" s="18" t="s">
        <v>230</v>
      </c>
      <c r="C10" s="17">
        <v>0.74984688037071801</v>
      </c>
      <c r="D10" s="17">
        <v>0.78473167645914399</v>
      </c>
      <c r="E10" s="17">
        <v>0.71611896362995098</v>
      </c>
      <c r="F10" s="17"/>
      <c r="G10" s="17">
        <v>0.80730747829299199</v>
      </c>
      <c r="H10" s="17">
        <v>0.88781203749853799</v>
      </c>
      <c r="I10" s="17">
        <v>0.85428316852516295</v>
      </c>
      <c r="J10" s="17">
        <v>0.791808996449617</v>
      </c>
      <c r="K10" s="17">
        <v>0.686960910540937</v>
      </c>
      <c r="L10" s="17">
        <v>0.58170418845606098</v>
      </c>
      <c r="M10" s="17"/>
      <c r="N10" s="17">
        <v>0.75396527139415603</v>
      </c>
      <c r="O10" s="17">
        <v>0.74420218637198399</v>
      </c>
      <c r="P10" s="17">
        <v>0.60977710381714501</v>
      </c>
      <c r="Q10" s="17">
        <v>0.68558299287958102</v>
      </c>
      <c r="R10" s="17">
        <v>0.81910420839924802</v>
      </c>
      <c r="S10" s="17">
        <v>1</v>
      </c>
      <c r="T10" s="17">
        <v>0.62870155712025699</v>
      </c>
      <c r="U10" s="17">
        <v>0.86437260591008902</v>
      </c>
      <c r="V10" s="17">
        <v>0.75111160889853301</v>
      </c>
      <c r="W10" s="17">
        <v>0.81172201908589803</v>
      </c>
      <c r="X10" s="17">
        <v>0.75511046904031698</v>
      </c>
      <c r="Y10" s="17">
        <v>0.69696666634549098</v>
      </c>
      <c r="Z10" s="17">
        <v>0.74516860690160602</v>
      </c>
      <c r="AA10" s="17">
        <v>0.70852968521358695</v>
      </c>
      <c r="AB10" s="17">
        <v>0.73454363247717203</v>
      </c>
      <c r="AC10" s="17">
        <v>0.65578958894068795</v>
      </c>
      <c r="AD10" s="17">
        <v>0.78497854183182203</v>
      </c>
      <c r="AE10" s="17"/>
      <c r="AF10" s="17">
        <v>0.86714956304910995</v>
      </c>
      <c r="AG10" s="17">
        <v>0.67254692473421596</v>
      </c>
    </row>
    <row r="11" spans="2:33" x14ac:dyDescent="0.5">
      <c r="B11" s="18" t="s">
        <v>231</v>
      </c>
      <c r="C11" s="19">
        <v>3.3820353658147999E-2</v>
      </c>
      <c r="D11" s="19">
        <v>2.86613809646309E-2</v>
      </c>
      <c r="E11" s="19">
        <v>3.8795948755424199E-2</v>
      </c>
      <c r="F11" s="19"/>
      <c r="G11" s="19">
        <v>1.7898886806170598E-2</v>
      </c>
      <c r="H11" s="19">
        <v>1.0707945503433699E-2</v>
      </c>
      <c r="I11" s="19">
        <v>2.16412219643018E-2</v>
      </c>
      <c r="J11" s="19">
        <v>5.94083271288883E-2</v>
      </c>
      <c r="K11" s="19">
        <v>3.11456622263649E-2</v>
      </c>
      <c r="L11" s="19">
        <v>4.2829028030493398E-2</v>
      </c>
      <c r="M11" s="19"/>
      <c r="N11" s="19">
        <v>4.6139913465602901E-2</v>
      </c>
      <c r="O11" s="19">
        <v>0.113338921170346</v>
      </c>
      <c r="P11" s="19">
        <v>0</v>
      </c>
      <c r="Q11" s="19">
        <v>0</v>
      </c>
      <c r="R11" s="19">
        <v>0</v>
      </c>
      <c r="S11" s="19">
        <v>0</v>
      </c>
      <c r="T11" s="19">
        <v>9.6414361449417604E-2</v>
      </c>
      <c r="U11" s="19">
        <v>5.4958701402850101E-3</v>
      </c>
      <c r="V11" s="19">
        <v>3.1904973144290097E-2</v>
      </c>
      <c r="W11" s="19">
        <v>0</v>
      </c>
      <c r="X11" s="19">
        <v>6.7044972062799801E-2</v>
      </c>
      <c r="Y11" s="19">
        <v>5.8283233102380899E-2</v>
      </c>
      <c r="Z11" s="19">
        <v>3.69788725668471E-2</v>
      </c>
      <c r="AA11" s="19">
        <v>7.4693807955463001E-2</v>
      </c>
      <c r="AB11" s="19">
        <v>1.89377871894051E-2</v>
      </c>
      <c r="AC11" s="19">
        <v>0</v>
      </c>
      <c r="AD11" s="19">
        <v>7.0784126573999906E-2</v>
      </c>
      <c r="AE11" s="19"/>
      <c r="AF11" s="19">
        <v>1.1907232022363899E-2</v>
      </c>
      <c r="AG11" s="19">
        <v>4.8260631507099597E-2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0.31176859213152303</v>
      </c>
      <c r="D9" s="17">
        <v>0.287930692103471</v>
      </c>
      <c r="E9" s="17">
        <v>0.33536136488741902</v>
      </c>
      <c r="F9" s="17"/>
      <c r="G9" s="17">
        <v>9.2236183985407602E-2</v>
      </c>
      <c r="H9" s="17">
        <v>0.224617003004459</v>
      </c>
      <c r="I9" s="17">
        <v>0.22763113106952701</v>
      </c>
      <c r="J9" s="17">
        <v>0.28259212731961503</v>
      </c>
      <c r="K9" s="17">
        <v>0.40034825020882903</v>
      </c>
      <c r="L9" s="17">
        <v>0.46739254917336898</v>
      </c>
      <c r="M9" s="17"/>
      <c r="N9" s="17">
        <v>0.33803272217942898</v>
      </c>
      <c r="O9" s="17">
        <v>0.318104350629413</v>
      </c>
      <c r="P9" s="17">
        <v>0.58812609619731404</v>
      </c>
      <c r="Q9" s="17">
        <v>0.30282651619739298</v>
      </c>
      <c r="R9" s="17">
        <v>0.46114658665674702</v>
      </c>
      <c r="S9" s="17">
        <v>0</v>
      </c>
      <c r="T9" s="17">
        <v>0.165844994031384</v>
      </c>
      <c r="U9" s="17">
        <v>0.25109206623105701</v>
      </c>
      <c r="V9" s="17">
        <v>0.24289929910987601</v>
      </c>
      <c r="W9" s="17">
        <v>0.33799351551171097</v>
      </c>
      <c r="X9" s="17">
        <v>0.35288467341614099</v>
      </c>
      <c r="Y9" s="17">
        <v>0.30939674284060398</v>
      </c>
      <c r="Z9" s="17">
        <v>0.32761059422132399</v>
      </c>
      <c r="AA9" s="17">
        <v>0.339984668692416</v>
      </c>
      <c r="AB9" s="17">
        <v>0.34730884360757402</v>
      </c>
      <c r="AC9" s="17">
        <v>0.46130954480068798</v>
      </c>
      <c r="AD9" s="17">
        <v>0.225029979270541</v>
      </c>
      <c r="AE9" s="17"/>
      <c r="AF9" s="17">
        <v>0.21522455489598599</v>
      </c>
      <c r="AG9" s="17">
        <v>0.37538904500502301</v>
      </c>
    </row>
    <row r="10" spans="2:33" ht="28.7" x14ac:dyDescent="0.5">
      <c r="B10" s="18" t="s">
        <v>230</v>
      </c>
      <c r="C10" s="17">
        <v>0.65101262245529501</v>
      </c>
      <c r="D10" s="17">
        <v>0.67229792828839197</v>
      </c>
      <c r="E10" s="17">
        <v>0.62967276485443002</v>
      </c>
      <c r="F10" s="17"/>
      <c r="G10" s="17">
        <v>0.89619211787877595</v>
      </c>
      <c r="H10" s="17">
        <v>0.76467505149210702</v>
      </c>
      <c r="I10" s="17">
        <v>0.72532468218605095</v>
      </c>
      <c r="J10" s="17">
        <v>0.66497618700977501</v>
      </c>
      <c r="K10" s="17">
        <v>0.56943589486736301</v>
      </c>
      <c r="L10" s="17">
        <v>0.48616362984570699</v>
      </c>
      <c r="M10" s="17"/>
      <c r="N10" s="17">
        <v>0.64392698687997196</v>
      </c>
      <c r="O10" s="17">
        <v>0.61605079170122301</v>
      </c>
      <c r="P10" s="17">
        <v>0.41187390380268601</v>
      </c>
      <c r="Q10" s="17">
        <v>0.67895893370958704</v>
      </c>
      <c r="R10" s="17">
        <v>0.53885341334325298</v>
      </c>
      <c r="S10" s="17">
        <v>1</v>
      </c>
      <c r="T10" s="17">
        <v>0.75798337375872504</v>
      </c>
      <c r="U10" s="17">
        <v>0.74890793376894305</v>
      </c>
      <c r="V10" s="17">
        <v>0.69852604298294796</v>
      </c>
      <c r="W10" s="17">
        <v>0.66200648448828903</v>
      </c>
      <c r="X10" s="17">
        <v>0.64711532658385895</v>
      </c>
      <c r="Y10" s="17">
        <v>0.63919256826772897</v>
      </c>
      <c r="Z10" s="17">
        <v>0.62486415006946605</v>
      </c>
      <c r="AA10" s="17">
        <v>0.58532152335212095</v>
      </c>
      <c r="AB10" s="17">
        <v>0.61356504135142798</v>
      </c>
      <c r="AC10" s="17">
        <v>0.498945332357425</v>
      </c>
      <c r="AD10" s="17">
        <v>0.66585976294013205</v>
      </c>
      <c r="AE10" s="17"/>
      <c r="AF10" s="17">
        <v>0.76357339757267395</v>
      </c>
      <c r="AG10" s="17">
        <v>0.57683748234499599</v>
      </c>
    </row>
    <row r="11" spans="2:33" x14ac:dyDescent="0.5">
      <c r="B11" s="18" t="s">
        <v>231</v>
      </c>
      <c r="C11" s="19">
        <v>3.7218785413182597E-2</v>
      </c>
      <c r="D11" s="19">
        <v>3.9771379608136703E-2</v>
      </c>
      <c r="E11" s="19">
        <v>3.49658702581504E-2</v>
      </c>
      <c r="F11" s="19"/>
      <c r="G11" s="19">
        <v>1.1571698135816599E-2</v>
      </c>
      <c r="H11" s="19">
        <v>1.0707945503433699E-2</v>
      </c>
      <c r="I11" s="19">
        <v>4.7044186744421998E-2</v>
      </c>
      <c r="J11" s="19">
        <v>5.2431685670609803E-2</v>
      </c>
      <c r="K11" s="19">
        <v>3.0215854923808402E-2</v>
      </c>
      <c r="L11" s="19">
        <v>4.6443820980923499E-2</v>
      </c>
      <c r="M11" s="19"/>
      <c r="N11" s="19">
        <v>1.8040290940598998E-2</v>
      </c>
      <c r="O11" s="19">
        <v>6.5844857669363793E-2</v>
      </c>
      <c r="P11" s="19">
        <v>0</v>
      </c>
      <c r="Q11" s="19">
        <v>1.82145500930198E-2</v>
      </c>
      <c r="R11" s="19">
        <v>0</v>
      </c>
      <c r="S11" s="19">
        <v>0</v>
      </c>
      <c r="T11" s="19">
        <v>7.6171632209891399E-2</v>
      </c>
      <c r="U11" s="19">
        <v>0</v>
      </c>
      <c r="V11" s="19">
        <v>5.85746579071766E-2</v>
      </c>
      <c r="W11" s="19">
        <v>0</v>
      </c>
      <c r="X11" s="19">
        <v>0</v>
      </c>
      <c r="Y11" s="19">
        <v>5.1410688891667201E-2</v>
      </c>
      <c r="Z11" s="19">
        <v>4.7525255709210297E-2</v>
      </c>
      <c r="AA11" s="19">
        <v>7.4693807955463001E-2</v>
      </c>
      <c r="AB11" s="19">
        <v>3.9126115040997299E-2</v>
      </c>
      <c r="AC11" s="19">
        <v>3.9745122841887699E-2</v>
      </c>
      <c r="AD11" s="19">
        <v>0.10911025778932699</v>
      </c>
      <c r="AE11" s="19"/>
      <c r="AF11" s="19">
        <v>2.1202047531340501E-2</v>
      </c>
      <c r="AG11" s="19">
        <v>4.7773472649981399E-2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0.292742146509058</v>
      </c>
      <c r="D9" s="17">
        <v>0.25535392056921902</v>
      </c>
      <c r="E9" s="17">
        <v>0.32740726753173099</v>
      </c>
      <c r="F9" s="17"/>
      <c r="G9" s="17">
        <v>0.311993786986903</v>
      </c>
      <c r="H9" s="17">
        <v>0.21566934064561</v>
      </c>
      <c r="I9" s="17">
        <v>0.19535859388691601</v>
      </c>
      <c r="J9" s="17">
        <v>0.24673001695070401</v>
      </c>
      <c r="K9" s="17">
        <v>0.30539590868493899</v>
      </c>
      <c r="L9" s="17">
        <v>0.43107668002473898</v>
      </c>
      <c r="M9" s="17"/>
      <c r="N9" s="17">
        <v>0.29602030026165499</v>
      </c>
      <c r="O9" s="17">
        <v>3.7518829026275499E-2</v>
      </c>
      <c r="P9" s="17">
        <v>0.55390386812009096</v>
      </c>
      <c r="Q9" s="17">
        <v>0.36724695076548303</v>
      </c>
      <c r="R9" s="17">
        <v>0.44291866431056598</v>
      </c>
      <c r="S9" s="17">
        <v>0.70893485642443299</v>
      </c>
      <c r="T9" s="17">
        <v>0.37013250802744202</v>
      </c>
      <c r="U9" s="17">
        <v>0.239007836391259</v>
      </c>
      <c r="V9" s="17">
        <v>0.21660952180481</v>
      </c>
      <c r="W9" s="17">
        <v>0.36944119665596897</v>
      </c>
      <c r="X9" s="17">
        <v>0.10659323024732401</v>
      </c>
      <c r="Y9" s="17">
        <v>0.34222663507483198</v>
      </c>
      <c r="Z9" s="17">
        <v>0.29838238963536401</v>
      </c>
      <c r="AA9" s="17">
        <v>0.275968893722564</v>
      </c>
      <c r="AB9" s="17">
        <v>0.30342122129579702</v>
      </c>
      <c r="AC9" s="17">
        <v>0.22215629373492099</v>
      </c>
      <c r="AD9" s="17">
        <v>0.221045606422339</v>
      </c>
      <c r="AE9" s="17"/>
      <c r="AF9" s="17">
        <v>0.22234557552294801</v>
      </c>
      <c r="AG9" s="17">
        <v>0.33913197911934501</v>
      </c>
    </row>
    <row r="10" spans="2:33" ht="28.7" x14ac:dyDescent="0.5">
      <c r="B10" s="18" t="s">
        <v>230</v>
      </c>
      <c r="C10" s="17">
        <v>0.66558995787470199</v>
      </c>
      <c r="D10" s="17">
        <v>0.70160034195758902</v>
      </c>
      <c r="E10" s="17">
        <v>0.63205735145824904</v>
      </c>
      <c r="F10" s="17"/>
      <c r="G10" s="17">
        <v>0.60740098181493596</v>
      </c>
      <c r="H10" s="17">
        <v>0.74781924940032396</v>
      </c>
      <c r="I10" s="17">
        <v>0.75759962932276603</v>
      </c>
      <c r="J10" s="17">
        <v>0.68986603162815396</v>
      </c>
      <c r="K10" s="17">
        <v>0.67611398420255397</v>
      </c>
      <c r="L10" s="17">
        <v>0.54444678610164998</v>
      </c>
      <c r="M10" s="17"/>
      <c r="N10" s="17">
        <v>0.63084650718859303</v>
      </c>
      <c r="O10" s="17">
        <v>0.84914224980337805</v>
      </c>
      <c r="P10" s="17">
        <v>0.39815590495049402</v>
      </c>
      <c r="Q10" s="17">
        <v>0.58180886748261995</v>
      </c>
      <c r="R10" s="17">
        <v>0.55708133568943397</v>
      </c>
      <c r="S10" s="17">
        <v>0.29106514357556701</v>
      </c>
      <c r="T10" s="17">
        <v>0.59241469512353495</v>
      </c>
      <c r="U10" s="17">
        <v>0.74924309856882099</v>
      </c>
      <c r="V10" s="17">
        <v>0.75174325345232595</v>
      </c>
      <c r="W10" s="17">
        <v>0.63055880334403103</v>
      </c>
      <c r="X10" s="17">
        <v>0.75867953067932203</v>
      </c>
      <c r="Y10" s="17">
        <v>0.63700931861221</v>
      </c>
      <c r="Z10" s="17">
        <v>0.62312584470045695</v>
      </c>
      <c r="AA10" s="17">
        <v>0.64933729832197296</v>
      </c>
      <c r="AB10" s="17">
        <v>0.66176134107681595</v>
      </c>
      <c r="AC10" s="17">
        <v>0.723700128764585</v>
      </c>
      <c r="AD10" s="17">
        <v>0.715745860965879</v>
      </c>
      <c r="AE10" s="17"/>
      <c r="AF10" s="17">
        <v>0.76141805106202298</v>
      </c>
      <c r="AG10" s="17">
        <v>0.60244129679574199</v>
      </c>
    </row>
    <row r="11" spans="2:33" x14ac:dyDescent="0.5">
      <c r="B11" s="18" t="s">
        <v>231</v>
      </c>
      <c r="C11" s="19">
        <v>4.1667895616239903E-2</v>
      </c>
      <c r="D11" s="19">
        <v>4.3045737473192298E-2</v>
      </c>
      <c r="E11" s="19">
        <v>4.0535381010019897E-2</v>
      </c>
      <c r="F11" s="19"/>
      <c r="G11" s="19">
        <v>8.0605231198161501E-2</v>
      </c>
      <c r="H11" s="19">
        <v>3.6511409954065398E-2</v>
      </c>
      <c r="I11" s="19">
        <v>4.7041776790318401E-2</v>
      </c>
      <c r="J11" s="19">
        <v>6.3403951421142205E-2</v>
      </c>
      <c r="K11" s="19">
        <v>1.8490107112507401E-2</v>
      </c>
      <c r="L11" s="19">
        <v>2.4476533873611199E-2</v>
      </c>
      <c r="M11" s="19"/>
      <c r="N11" s="19">
        <v>7.3133192549752202E-2</v>
      </c>
      <c r="O11" s="19">
        <v>0.113338921170346</v>
      </c>
      <c r="P11" s="19">
        <v>4.79402269294152E-2</v>
      </c>
      <c r="Q11" s="19">
        <v>5.0944181751897299E-2</v>
      </c>
      <c r="R11" s="19">
        <v>0</v>
      </c>
      <c r="S11" s="19">
        <v>0</v>
      </c>
      <c r="T11" s="19">
        <v>3.7452796849023001E-2</v>
      </c>
      <c r="U11" s="19">
        <v>1.17490650399205E-2</v>
      </c>
      <c r="V11" s="19">
        <v>3.1647224742864001E-2</v>
      </c>
      <c r="W11" s="19">
        <v>0</v>
      </c>
      <c r="X11" s="19">
        <v>0.13472723907335399</v>
      </c>
      <c r="Y11" s="19">
        <v>2.07640463129578E-2</v>
      </c>
      <c r="Z11" s="19">
        <v>7.8491765664179605E-2</v>
      </c>
      <c r="AA11" s="19">
        <v>7.4693807955463001E-2</v>
      </c>
      <c r="AB11" s="19">
        <v>3.4817437627387003E-2</v>
      </c>
      <c r="AC11" s="19">
        <v>5.4143577500493999E-2</v>
      </c>
      <c r="AD11" s="19">
        <v>6.3208532611781901E-2</v>
      </c>
      <c r="AE11" s="19"/>
      <c r="AF11" s="19">
        <v>1.62363734150291E-2</v>
      </c>
      <c r="AG11" s="19">
        <v>5.8426724084912597E-2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0.237365963317581</v>
      </c>
      <c r="D9" s="17">
        <v>0.187493765773912</v>
      </c>
      <c r="E9" s="17">
        <v>0.28511852006913102</v>
      </c>
      <c r="F9" s="17"/>
      <c r="G9" s="17">
        <v>0.125282991244027</v>
      </c>
      <c r="H9" s="17">
        <v>0.15646579924284301</v>
      </c>
      <c r="I9" s="17">
        <v>0.197040732730561</v>
      </c>
      <c r="J9" s="17">
        <v>0.197023628279306</v>
      </c>
      <c r="K9" s="17">
        <v>0.225180895152853</v>
      </c>
      <c r="L9" s="17">
        <v>0.39509190534542898</v>
      </c>
      <c r="M9" s="17"/>
      <c r="N9" s="17">
        <v>0.25027505798932298</v>
      </c>
      <c r="O9" s="17">
        <v>0.30942001073234598</v>
      </c>
      <c r="P9" s="17">
        <v>0.26567197759267802</v>
      </c>
      <c r="Q9" s="17">
        <v>0.33890526279211403</v>
      </c>
      <c r="R9" s="17">
        <v>0.25890422356641202</v>
      </c>
      <c r="S9" s="17">
        <v>0.23243487359100801</v>
      </c>
      <c r="T9" s="17">
        <v>0.22150008007590299</v>
      </c>
      <c r="U9" s="17">
        <v>0.13297162742931201</v>
      </c>
      <c r="V9" s="17">
        <v>0.19238169570618899</v>
      </c>
      <c r="W9" s="17">
        <v>0.272691350232799</v>
      </c>
      <c r="X9" s="17">
        <v>0.240735265399425</v>
      </c>
      <c r="Y9" s="17">
        <v>0.25137277227305999</v>
      </c>
      <c r="Z9" s="17">
        <v>0.24021466342852099</v>
      </c>
      <c r="AA9" s="17">
        <v>0.10838825341547501</v>
      </c>
      <c r="AB9" s="17">
        <v>0.268318873435542</v>
      </c>
      <c r="AC9" s="17">
        <v>0.38748614070771498</v>
      </c>
      <c r="AD9" s="17">
        <v>0.21695241869649401</v>
      </c>
      <c r="AE9" s="17"/>
      <c r="AF9" s="17">
        <v>0.14344429427931801</v>
      </c>
      <c r="AG9" s="17">
        <v>0.29925833171182398</v>
      </c>
    </row>
    <row r="10" spans="2:33" ht="28.7" x14ac:dyDescent="0.5">
      <c r="B10" s="18" t="s">
        <v>230</v>
      </c>
      <c r="C10" s="17">
        <v>0.71910211570179094</v>
      </c>
      <c r="D10" s="17">
        <v>0.78310952904934805</v>
      </c>
      <c r="E10" s="17">
        <v>0.65790706696593104</v>
      </c>
      <c r="F10" s="17"/>
      <c r="G10" s="17">
        <v>0.78882409355129102</v>
      </c>
      <c r="H10" s="17">
        <v>0.808500759131215</v>
      </c>
      <c r="I10" s="17">
        <v>0.77635867685738402</v>
      </c>
      <c r="J10" s="17">
        <v>0.74251950788481802</v>
      </c>
      <c r="K10" s="17">
        <v>0.736000964403559</v>
      </c>
      <c r="L10" s="17">
        <v>0.56981824821183502</v>
      </c>
      <c r="M10" s="17"/>
      <c r="N10" s="17">
        <v>0.74972494201067696</v>
      </c>
      <c r="O10" s="17">
        <v>0.57724106809730702</v>
      </c>
      <c r="P10" s="17">
        <v>0.65771733074656102</v>
      </c>
      <c r="Q10" s="17">
        <v>0.64288018711486605</v>
      </c>
      <c r="R10" s="17">
        <v>0.56019998483283595</v>
      </c>
      <c r="S10" s="17">
        <v>0.76756512640899199</v>
      </c>
      <c r="T10" s="17">
        <v>0.74104712307507403</v>
      </c>
      <c r="U10" s="17">
        <v>0.84078929343444098</v>
      </c>
      <c r="V10" s="17">
        <v>0.76561096820510799</v>
      </c>
      <c r="W10" s="17">
        <v>0.727308649767202</v>
      </c>
      <c r="X10" s="17">
        <v>0.69221976253777495</v>
      </c>
      <c r="Y10" s="17">
        <v>0.66747209710011102</v>
      </c>
      <c r="Z10" s="17">
        <v>0.71467984973096998</v>
      </c>
      <c r="AA10" s="17">
        <v>0.81691793862906203</v>
      </c>
      <c r="AB10" s="17">
        <v>0.69681508312878304</v>
      </c>
      <c r="AC10" s="17">
        <v>0.61251385929228497</v>
      </c>
      <c r="AD10" s="17">
        <v>0.73689231432984503</v>
      </c>
      <c r="AE10" s="17"/>
      <c r="AF10" s="17">
        <v>0.84313817000660096</v>
      </c>
      <c r="AG10" s="17">
        <v>0.63736501237077903</v>
      </c>
    </row>
    <row r="11" spans="2:33" x14ac:dyDescent="0.5">
      <c r="B11" s="18" t="s">
        <v>231</v>
      </c>
      <c r="C11" s="19">
        <v>4.3531920980628303E-2</v>
      </c>
      <c r="D11" s="19">
        <v>2.939670517674E-2</v>
      </c>
      <c r="E11" s="19">
        <v>5.6974412964937098E-2</v>
      </c>
      <c r="F11" s="19"/>
      <c r="G11" s="19">
        <v>8.5892915204682702E-2</v>
      </c>
      <c r="H11" s="19">
        <v>3.5033441625942102E-2</v>
      </c>
      <c r="I11" s="19">
        <v>2.6600590412054599E-2</v>
      </c>
      <c r="J11" s="19">
        <v>6.0456863835876298E-2</v>
      </c>
      <c r="K11" s="19">
        <v>3.8818140443587897E-2</v>
      </c>
      <c r="L11" s="19">
        <v>3.5089846442736002E-2</v>
      </c>
      <c r="M11" s="19"/>
      <c r="N11" s="19">
        <v>0</v>
      </c>
      <c r="O11" s="19">
        <v>0.113338921170346</v>
      </c>
      <c r="P11" s="19">
        <v>7.6610691660761399E-2</v>
      </c>
      <c r="Q11" s="19">
        <v>1.82145500930198E-2</v>
      </c>
      <c r="R11" s="19">
        <v>0.180895791600752</v>
      </c>
      <c r="S11" s="19">
        <v>0</v>
      </c>
      <c r="T11" s="19">
        <v>3.7452796849023001E-2</v>
      </c>
      <c r="U11" s="19">
        <v>2.6239079136247501E-2</v>
      </c>
      <c r="V11" s="19">
        <v>4.2007336088702898E-2</v>
      </c>
      <c r="W11" s="19">
        <v>0</v>
      </c>
      <c r="X11" s="19">
        <v>6.7044972062799801E-2</v>
      </c>
      <c r="Y11" s="19">
        <v>8.1155130626828303E-2</v>
      </c>
      <c r="Z11" s="19">
        <v>4.51054868405096E-2</v>
      </c>
      <c r="AA11" s="19">
        <v>7.4693807955463001E-2</v>
      </c>
      <c r="AB11" s="19">
        <v>3.4866043435675197E-2</v>
      </c>
      <c r="AC11" s="19">
        <v>0</v>
      </c>
      <c r="AD11" s="19">
        <v>4.6155266973660902E-2</v>
      </c>
      <c r="AE11" s="19"/>
      <c r="AF11" s="19">
        <v>1.34175357140817E-2</v>
      </c>
      <c r="AG11" s="19">
        <v>6.3376655917397107E-2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0.29144953617506802</v>
      </c>
      <c r="D9" s="17">
        <v>0.30264685643842199</v>
      </c>
      <c r="E9" s="17">
        <v>0.28206322779279902</v>
      </c>
      <c r="F9" s="17"/>
      <c r="G9" s="17">
        <v>0.16471923688567799</v>
      </c>
      <c r="H9" s="17">
        <v>0.14474980026920201</v>
      </c>
      <c r="I9" s="17">
        <v>0.28405044507597199</v>
      </c>
      <c r="J9" s="17">
        <v>0.23929041347392599</v>
      </c>
      <c r="K9" s="17">
        <v>0.34995569477365601</v>
      </c>
      <c r="L9" s="17">
        <v>0.42777513833642899</v>
      </c>
      <c r="M9" s="17"/>
      <c r="N9" s="17">
        <v>0.25542973079576597</v>
      </c>
      <c r="O9" s="17">
        <v>0.22251952143203099</v>
      </c>
      <c r="P9" s="17">
        <v>0.406071495263643</v>
      </c>
      <c r="Q9" s="17">
        <v>0.30599915455931997</v>
      </c>
      <c r="R9" s="17">
        <v>0.64668547609230198</v>
      </c>
      <c r="S9" s="17">
        <v>0.373227453854453</v>
      </c>
      <c r="T9" s="17">
        <v>0.32040184740842298</v>
      </c>
      <c r="U9" s="17">
        <v>0.25461430791163397</v>
      </c>
      <c r="V9" s="17">
        <v>0.34413291167992199</v>
      </c>
      <c r="W9" s="17">
        <v>0.30184310799775599</v>
      </c>
      <c r="X9" s="17">
        <v>0.463478288368536</v>
      </c>
      <c r="Y9" s="17">
        <v>0.31191791665263302</v>
      </c>
      <c r="Z9" s="17">
        <v>0.30366434202002202</v>
      </c>
      <c r="AA9" s="17">
        <v>0.356050978954496</v>
      </c>
      <c r="AB9" s="17">
        <v>0.26570293209819701</v>
      </c>
      <c r="AC9" s="17">
        <v>0.22097438184066501</v>
      </c>
      <c r="AD9" s="17">
        <v>0.17230029942328101</v>
      </c>
      <c r="AE9" s="17"/>
      <c r="AF9" s="17">
        <v>0.22423119726159299</v>
      </c>
      <c r="AG9" s="17">
        <v>0.33574498191706098</v>
      </c>
    </row>
    <row r="10" spans="2:33" ht="28.7" x14ac:dyDescent="0.5">
      <c r="B10" s="18" t="s">
        <v>230</v>
      </c>
      <c r="C10" s="17">
        <v>0.68403370979378497</v>
      </c>
      <c r="D10" s="17">
        <v>0.67329417326976604</v>
      </c>
      <c r="E10" s="17">
        <v>0.69289518126571403</v>
      </c>
      <c r="F10" s="17"/>
      <c r="G10" s="17">
        <v>0.79971280489490404</v>
      </c>
      <c r="H10" s="17">
        <v>0.83977753316258896</v>
      </c>
      <c r="I10" s="17">
        <v>0.67485748577025695</v>
      </c>
      <c r="J10" s="17">
        <v>0.72789484224358003</v>
      </c>
      <c r="K10" s="17">
        <v>0.63136460396139604</v>
      </c>
      <c r="L10" s="17">
        <v>0.56194238652149597</v>
      </c>
      <c r="M10" s="17"/>
      <c r="N10" s="17">
        <v>0.68369059026132195</v>
      </c>
      <c r="O10" s="17">
        <v>0.71163562089860499</v>
      </c>
      <c r="P10" s="17">
        <v>0.59392850473635705</v>
      </c>
      <c r="Q10" s="17">
        <v>0.67655964794878898</v>
      </c>
      <c r="R10" s="17">
        <v>0.35331452390769802</v>
      </c>
      <c r="S10" s="17">
        <v>0.626772546145547</v>
      </c>
      <c r="T10" s="17">
        <v>0.67959815259157696</v>
      </c>
      <c r="U10" s="17">
        <v>0.73294143598477501</v>
      </c>
      <c r="V10" s="17">
        <v>0.62421986357721404</v>
      </c>
      <c r="W10" s="17">
        <v>0.66106082763318397</v>
      </c>
      <c r="X10" s="17">
        <v>0.536521711631464</v>
      </c>
      <c r="Y10" s="17">
        <v>0.67802489741726402</v>
      </c>
      <c r="Z10" s="17">
        <v>0.66123368811401695</v>
      </c>
      <c r="AA10" s="17">
        <v>0.643949021045504</v>
      </c>
      <c r="AB10" s="17">
        <v>0.703390908874864</v>
      </c>
      <c r="AC10" s="17">
        <v>0.77902561815933502</v>
      </c>
      <c r="AD10" s="17">
        <v>0.76734526934654901</v>
      </c>
      <c r="AE10" s="17"/>
      <c r="AF10" s="17">
        <v>0.76330317575490703</v>
      </c>
      <c r="AG10" s="17">
        <v>0.63179682942401805</v>
      </c>
    </row>
    <row r="11" spans="2:33" x14ac:dyDescent="0.5">
      <c r="B11" s="18" t="s">
        <v>231</v>
      </c>
      <c r="C11" s="19">
        <v>2.4516754031147101E-2</v>
      </c>
      <c r="D11" s="19">
        <v>2.4058970291812799E-2</v>
      </c>
      <c r="E11" s="19">
        <v>2.5041590941486998E-2</v>
      </c>
      <c r="F11" s="19"/>
      <c r="G11" s="19">
        <v>3.5567958219417599E-2</v>
      </c>
      <c r="H11" s="19">
        <v>1.5472666568209E-2</v>
      </c>
      <c r="I11" s="19">
        <v>4.1092069153771102E-2</v>
      </c>
      <c r="J11" s="19">
        <v>3.2814744282494097E-2</v>
      </c>
      <c r="K11" s="19">
        <v>1.86797012649479E-2</v>
      </c>
      <c r="L11" s="19">
        <v>1.02824751420753E-2</v>
      </c>
      <c r="M11" s="19"/>
      <c r="N11" s="19">
        <v>6.08796789429117E-2</v>
      </c>
      <c r="O11" s="19">
        <v>6.5844857669363793E-2</v>
      </c>
      <c r="P11" s="19">
        <v>0</v>
      </c>
      <c r="Q11" s="19">
        <v>1.74411974918907E-2</v>
      </c>
      <c r="R11" s="19">
        <v>0</v>
      </c>
      <c r="S11" s="19">
        <v>0</v>
      </c>
      <c r="T11" s="19">
        <v>0</v>
      </c>
      <c r="U11" s="19">
        <v>1.2444256103591801E-2</v>
      </c>
      <c r="V11" s="19">
        <v>3.1647224742864001E-2</v>
      </c>
      <c r="W11" s="19">
        <v>3.7096064369059802E-2</v>
      </c>
      <c r="X11" s="19">
        <v>0</v>
      </c>
      <c r="Y11" s="19">
        <v>1.00571859301025E-2</v>
      </c>
      <c r="Z11" s="19">
        <v>3.5101969865961397E-2</v>
      </c>
      <c r="AA11" s="19">
        <v>0</v>
      </c>
      <c r="AB11" s="19">
        <v>3.09061590269392E-2</v>
      </c>
      <c r="AC11" s="19">
        <v>0</v>
      </c>
      <c r="AD11" s="19">
        <v>6.0354431230169397E-2</v>
      </c>
      <c r="AE11" s="19"/>
      <c r="AF11" s="19">
        <v>1.24656269835004E-2</v>
      </c>
      <c r="AG11" s="19">
        <v>3.2458188658920903E-2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6.04654139295462E-2</v>
      </c>
      <c r="D9" s="17">
        <v>7.2085226863504701E-2</v>
      </c>
      <c r="E9" s="17">
        <v>4.9787809180640401E-2</v>
      </c>
      <c r="F9" s="17"/>
      <c r="G9" s="17">
        <v>4.5868867807747099E-2</v>
      </c>
      <c r="H9" s="17">
        <v>6.6272632259210096E-2</v>
      </c>
      <c r="I9" s="17">
        <v>4.2511127226070797E-2</v>
      </c>
      <c r="J9" s="17">
        <v>4.5809161713847801E-2</v>
      </c>
      <c r="K9" s="17">
        <v>7.5102585845816999E-2</v>
      </c>
      <c r="L9" s="17">
        <v>7.7993738090308601E-2</v>
      </c>
      <c r="M9" s="17"/>
      <c r="N9" s="17">
        <v>8.9774330211229394E-2</v>
      </c>
      <c r="O9" s="17">
        <v>0</v>
      </c>
      <c r="P9" s="17">
        <v>0.108388836813728</v>
      </c>
      <c r="Q9" s="17">
        <v>9.5359755050893794E-2</v>
      </c>
      <c r="R9" s="17">
        <v>0</v>
      </c>
      <c r="S9" s="17">
        <v>0</v>
      </c>
      <c r="T9" s="17">
        <v>0</v>
      </c>
      <c r="U9" s="17">
        <v>5.3690435134231503E-2</v>
      </c>
      <c r="V9" s="17">
        <v>6.3080418837074506E-2</v>
      </c>
      <c r="W9" s="17">
        <v>0.130902061761031</v>
      </c>
      <c r="X9" s="17">
        <v>6.5348235423291698E-2</v>
      </c>
      <c r="Y9" s="17">
        <v>4.5004489990096201E-2</v>
      </c>
      <c r="Z9" s="17">
        <v>3.9520193505765203E-2</v>
      </c>
      <c r="AA9" s="17">
        <v>7.4693807955463001E-2</v>
      </c>
      <c r="AB9" s="17">
        <v>4.0836372270334098E-2</v>
      </c>
      <c r="AC9" s="17">
        <v>0.14550793384743599</v>
      </c>
      <c r="AD9" s="17">
        <v>0.13041287042543201</v>
      </c>
      <c r="AE9" s="17"/>
      <c r="AF9" s="17">
        <v>5.9088324816107499E-2</v>
      </c>
      <c r="AG9" s="17">
        <v>6.1372886162454697E-2</v>
      </c>
    </row>
    <row r="10" spans="2:33" ht="28.7" x14ac:dyDescent="0.5">
      <c r="B10" s="18" t="s">
        <v>230</v>
      </c>
      <c r="C10" s="17">
        <v>0.92514474429520599</v>
      </c>
      <c r="D10" s="17">
        <v>0.91460497133849095</v>
      </c>
      <c r="E10" s="17">
        <v>0.93475239152747902</v>
      </c>
      <c r="F10" s="17"/>
      <c r="G10" s="17">
        <v>0.95413113219225298</v>
      </c>
      <c r="H10" s="17">
        <v>0.91822690446716304</v>
      </c>
      <c r="I10" s="17">
        <v>0.93584765080962695</v>
      </c>
      <c r="J10" s="17">
        <v>0.93155209809268602</v>
      </c>
      <c r="K10" s="17">
        <v>0.91728556511960602</v>
      </c>
      <c r="L10" s="17">
        <v>0.910521175331926</v>
      </c>
      <c r="M10" s="17"/>
      <c r="N10" s="17">
        <v>0.91022566978877095</v>
      </c>
      <c r="O10" s="17">
        <v>0.93415514233063601</v>
      </c>
      <c r="P10" s="17">
        <v>0.89161116318627198</v>
      </c>
      <c r="Q10" s="17">
        <v>0.904640244949106</v>
      </c>
      <c r="R10" s="17">
        <v>1</v>
      </c>
      <c r="S10" s="17">
        <v>1</v>
      </c>
      <c r="T10" s="17">
        <v>1</v>
      </c>
      <c r="U10" s="17">
        <v>0.946309564865768</v>
      </c>
      <c r="V10" s="17">
        <v>0.91546035567228401</v>
      </c>
      <c r="W10" s="17">
        <v>0.86909793823896997</v>
      </c>
      <c r="X10" s="17">
        <v>0.93465176457670796</v>
      </c>
      <c r="Y10" s="17">
        <v>0.93403984632336601</v>
      </c>
      <c r="Z10" s="17">
        <v>0.93350445090193601</v>
      </c>
      <c r="AA10" s="17">
        <v>0.92530619204453701</v>
      </c>
      <c r="AB10" s="17">
        <v>0.94022584054026104</v>
      </c>
      <c r="AC10" s="17">
        <v>0.85449206615256401</v>
      </c>
      <c r="AD10" s="17">
        <v>0.82343186260090695</v>
      </c>
      <c r="AE10" s="17"/>
      <c r="AF10" s="17">
        <v>0.93567993015821105</v>
      </c>
      <c r="AG10" s="17">
        <v>0.91820228244149504</v>
      </c>
    </row>
    <row r="11" spans="2:33" x14ac:dyDescent="0.5">
      <c r="B11" s="18" t="s">
        <v>231</v>
      </c>
      <c r="C11" s="19">
        <v>1.4389841775248401E-2</v>
      </c>
      <c r="D11" s="19">
        <v>1.33098017980041E-2</v>
      </c>
      <c r="E11" s="19">
        <v>1.5459799291880299E-2</v>
      </c>
      <c r="F11" s="19"/>
      <c r="G11" s="19">
        <v>0</v>
      </c>
      <c r="H11" s="19">
        <v>1.5500463273627399E-2</v>
      </c>
      <c r="I11" s="19">
        <v>2.16412219643018E-2</v>
      </c>
      <c r="J11" s="19">
        <v>2.26387401934659E-2</v>
      </c>
      <c r="K11" s="19">
        <v>7.6118490345775097E-3</v>
      </c>
      <c r="L11" s="19">
        <v>1.1485086577765801E-2</v>
      </c>
      <c r="M11" s="19"/>
      <c r="N11" s="19">
        <v>0</v>
      </c>
      <c r="O11" s="19">
        <v>6.5844857669363793E-2</v>
      </c>
      <c r="P11" s="19">
        <v>0</v>
      </c>
      <c r="Q11" s="19">
        <v>0</v>
      </c>
      <c r="R11" s="19">
        <v>0</v>
      </c>
      <c r="S11" s="19">
        <v>0</v>
      </c>
      <c r="T11" s="19">
        <v>0</v>
      </c>
      <c r="U11" s="19">
        <v>0</v>
      </c>
      <c r="V11" s="19">
        <v>2.1459225490641599E-2</v>
      </c>
      <c r="W11" s="19">
        <v>0</v>
      </c>
      <c r="X11" s="19">
        <v>0</v>
      </c>
      <c r="Y11" s="19">
        <v>2.0955663686538201E-2</v>
      </c>
      <c r="Z11" s="19">
        <v>2.6975355592299001E-2</v>
      </c>
      <c r="AA11" s="19">
        <v>0</v>
      </c>
      <c r="AB11" s="19">
        <v>1.89377871894051E-2</v>
      </c>
      <c r="AC11" s="19">
        <v>0</v>
      </c>
      <c r="AD11" s="19">
        <v>4.6155266973660902E-2</v>
      </c>
      <c r="AE11" s="19"/>
      <c r="AF11" s="19">
        <v>5.2317450256817201E-3</v>
      </c>
      <c r="AG11" s="19">
        <v>2.04248313960501E-2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0.173366258055834</v>
      </c>
      <c r="D9" s="17">
        <v>0.16993470595854401</v>
      </c>
      <c r="E9" s="17">
        <v>0.177260119746244</v>
      </c>
      <c r="F9" s="17"/>
      <c r="G9" s="17">
        <v>7.4865586422234204E-2</v>
      </c>
      <c r="H9" s="17">
        <v>9.7796949495966401E-2</v>
      </c>
      <c r="I9" s="17">
        <v>0.107842921694418</v>
      </c>
      <c r="J9" s="17">
        <v>0.143816375563844</v>
      </c>
      <c r="K9" s="17">
        <v>0.214843862299329</v>
      </c>
      <c r="L9" s="17">
        <v>0.29674558315995803</v>
      </c>
      <c r="M9" s="17"/>
      <c r="N9" s="17">
        <v>0.18090158224925201</v>
      </c>
      <c r="O9" s="17">
        <v>6.5536595266364697E-2</v>
      </c>
      <c r="P9" s="17">
        <v>0.26567197759267802</v>
      </c>
      <c r="Q9" s="17">
        <v>0.20659028850706601</v>
      </c>
      <c r="R9" s="17">
        <v>0.381515412054314</v>
      </c>
      <c r="S9" s="17">
        <v>0</v>
      </c>
      <c r="T9" s="17">
        <v>0.153027428084822</v>
      </c>
      <c r="U9" s="17">
        <v>0.18447404085699301</v>
      </c>
      <c r="V9" s="17">
        <v>0.151893739352012</v>
      </c>
      <c r="W9" s="17">
        <v>8.4093071831758098E-2</v>
      </c>
      <c r="X9" s="17">
        <v>6.9989245368280703E-2</v>
      </c>
      <c r="Y9" s="17">
        <v>0.18882452394683699</v>
      </c>
      <c r="Z9" s="17">
        <v>0.119512218202928</v>
      </c>
      <c r="AA9" s="17">
        <v>0.32449635042709402</v>
      </c>
      <c r="AB9" s="17">
        <v>0.17840493788199999</v>
      </c>
      <c r="AC9" s="17">
        <v>0.170598587274954</v>
      </c>
      <c r="AD9" s="17">
        <v>0.22548867314680199</v>
      </c>
      <c r="AE9" s="17"/>
      <c r="AF9" s="17">
        <v>0.13695964944725</v>
      </c>
      <c r="AG9" s="17">
        <v>0.19735743341569201</v>
      </c>
    </row>
    <row r="10" spans="2:33" ht="28.7" x14ac:dyDescent="0.5">
      <c r="B10" s="18" t="s">
        <v>230</v>
      </c>
      <c r="C10" s="17">
        <v>0.79888846383683099</v>
      </c>
      <c r="D10" s="17">
        <v>0.80854599161978402</v>
      </c>
      <c r="E10" s="17">
        <v>0.78904054799006895</v>
      </c>
      <c r="F10" s="17"/>
      <c r="G10" s="17">
        <v>0.92513441357776605</v>
      </c>
      <c r="H10" s="17">
        <v>0.89149510500060003</v>
      </c>
      <c r="I10" s="17">
        <v>0.86082715550086197</v>
      </c>
      <c r="J10" s="17">
        <v>0.81803133762109304</v>
      </c>
      <c r="K10" s="17">
        <v>0.75359707448562097</v>
      </c>
      <c r="L10" s="17">
        <v>0.66959972583749905</v>
      </c>
      <c r="M10" s="17"/>
      <c r="N10" s="17">
        <v>0.80182408072351896</v>
      </c>
      <c r="O10" s="17">
        <v>0.78772394283245395</v>
      </c>
      <c r="P10" s="17">
        <v>0.73432802240732198</v>
      </c>
      <c r="Q10" s="17">
        <v>0.73762271847850303</v>
      </c>
      <c r="R10" s="17">
        <v>0.61848458794568595</v>
      </c>
      <c r="S10" s="17">
        <v>1</v>
      </c>
      <c r="T10" s="17">
        <v>0.77080093970528596</v>
      </c>
      <c r="U10" s="17">
        <v>0.80704617634676101</v>
      </c>
      <c r="V10" s="17">
        <v>0.793222067791163</v>
      </c>
      <c r="W10" s="17">
        <v>0.91590692816824204</v>
      </c>
      <c r="X10" s="17">
        <v>0.86296578256891898</v>
      </c>
      <c r="Y10" s="17">
        <v>0.77764094358815605</v>
      </c>
      <c r="Z10" s="17">
        <v>0.85745926050911903</v>
      </c>
      <c r="AA10" s="17">
        <v>0.67550364957290598</v>
      </c>
      <c r="AB10" s="17">
        <v>0.81021451239656395</v>
      </c>
      <c r="AC10" s="17">
        <v>0.82940141272504697</v>
      </c>
      <c r="AD10" s="17">
        <v>0.703727200279198</v>
      </c>
      <c r="AE10" s="17"/>
      <c r="AF10" s="17">
        <v>0.84763574366574101</v>
      </c>
      <c r="AG10" s="17">
        <v>0.76676505044051502</v>
      </c>
    </row>
    <row r="11" spans="2:33" x14ac:dyDescent="0.5">
      <c r="B11" s="18" t="s">
        <v>231</v>
      </c>
      <c r="C11" s="19">
        <v>2.7745278107334799E-2</v>
      </c>
      <c r="D11" s="19">
        <v>2.1519302421671601E-2</v>
      </c>
      <c r="E11" s="19">
        <v>3.3699332263687203E-2</v>
      </c>
      <c r="F11" s="19"/>
      <c r="G11" s="19">
        <v>0</v>
      </c>
      <c r="H11" s="19">
        <v>1.0707945503433699E-2</v>
      </c>
      <c r="I11" s="19">
        <v>3.13299228047203E-2</v>
      </c>
      <c r="J11" s="19">
        <v>3.8152286815062997E-2</v>
      </c>
      <c r="K11" s="19">
        <v>3.1559063215049497E-2</v>
      </c>
      <c r="L11" s="19">
        <v>3.3654691002543299E-2</v>
      </c>
      <c r="M11" s="19"/>
      <c r="N11" s="19">
        <v>1.72743370272282E-2</v>
      </c>
      <c r="O11" s="19">
        <v>0.14673946190118101</v>
      </c>
      <c r="P11" s="19">
        <v>0</v>
      </c>
      <c r="Q11" s="19">
        <v>5.5786993014431803E-2</v>
      </c>
      <c r="R11" s="19">
        <v>0</v>
      </c>
      <c r="S11" s="19">
        <v>0</v>
      </c>
      <c r="T11" s="19">
        <v>7.6171632209891399E-2</v>
      </c>
      <c r="U11" s="19">
        <v>8.4797827962459597E-3</v>
      </c>
      <c r="V11" s="19">
        <v>5.4884192856824797E-2</v>
      </c>
      <c r="W11" s="19">
        <v>0</v>
      </c>
      <c r="X11" s="19">
        <v>6.7044972062799801E-2</v>
      </c>
      <c r="Y11" s="19">
        <v>3.35345324650069E-2</v>
      </c>
      <c r="Z11" s="19">
        <v>2.30285212879527E-2</v>
      </c>
      <c r="AA11" s="19">
        <v>0</v>
      </c>
      <c r="AB11" s="19">
        <v>1.1380549721435399E-2</v>
      </c>
      <c r="AC11" s="19">
        <v>0</v>
      </c>
      <c r="AD11" s="19">
        <v>7.0784126573999906E-2</v>
      </c>
      <c r="AE11" s="19"/>
      <c r="AF11" s="19">
        <v>1.5404606887009399E-2</v>
      </c>
      <c r="AG11" s="19">
        <v>3.5877516143793003E-2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0.238645607909758</v>
      </c>
      <c r="D9" s="17">
        <v>0.22538553990222801</v>
      </c>
      <c r="E9" s="17">
        <v>0.252021908141767</v>
      </c>
      <c r="F9" s="17"/>
      <c r="G9" s="17">
        <v>0.12898193615362</v>
      </c>
      <c r="H9" s="17">
        <v>0.11706957976747499</v>
      </c>
      <c r="I9" s="17">
        <v>0.15831353370933801</v>
      </c>
      <c r="J9" s="17">
        <v>0.21625202676798699</v>
      </c>
      <c r="K9" s="17">
        <v>0.34697891550340598</v>
      </c>
      <c r="L9" s="17">
        <v>0.35154021572293598</v>
      </c>
      <c r="M9" s="17"/>
      <c r="N9" s="17">
        <v>0.34846095383433601</v>
      </c>
      <c r="O9" s="17">
        <v>0.177723849865324</v>
      </c>
      <c r="P9" s="17">
        <v>0.108388836813728</v>
      </c>
      <c r="Q9" s="17">
        <v>0.35967194388174001</v>
      </c>
      <c r="R9" s="17">
        <v>0.62381445591131801</v>
      </c>
      <c r="S9" s="17">
        <v>0</v>
      </c>
      <c r="T9" s="17">
        <v>0.15536558529321601</v>
      </c>
      <c r="U9" s="17">
        <v>0.178604306793784</v>
      </c>
      <c r="V9" s="17">
        <v>0.221335581736918</v>
      </c>
      <c r="W9" s="17">
        <v>0.23965846244125499</v>
      </c>
      <c r="X9" s="17">
        <v>0.181468275374155</v>
      </c>
      <c r="Y9" s="17">
        <v>0.24173184448645199</v>
      </c>
      <c r="Z9" s="17">
        <v>0.17485682249551801</v>
      </c>
      <c r="AA9" s="17">
        <v>0.241226884080839</v>
      </c>
      <c r="AB9" s="17">
        <v>0.25451519722815902</v>
      </c>
      <c r="AC9" s="17">
        <v>0.38133661359873</v>
      </c>
      <c r="AD9" s="17">
        <v>0.22365048167134599</v>
      </c>
      <c r="AE9" s="17"/>
      <c r="AF9" s="17">
        <v>0.148521314091246</v>
      </c>
      <c r="AG9" s="17">
        <v>0.29803558736182501</v>
      </c>
    </row>
    <row r="10" spans="2:33" ht="28.7" x14ac:dyDescent="0.5">
      <c r="B10" s="18" t="s">
        <v>230</v>
      </c>
      <c r="C10" s="17">
        <v>0.72939433367627704</v>
      </c>
      <c r="D10" s="17">
        <v>0.74281354440352398</v>
      </c>
      <c r="E10" s="17">
        <v>0.71574481402563395</v>
      </c>
      <c r="F10" s="17"/>
      <c r="G10" s="17">
        <v>0.85371194599306299</v>
      </c>
      <c r="H10" s="17">
        <v>0.86625859934335803</v>
      </c>
      <c r="I10" s="17">
        <v>0.80579074903168202</v>
      </c>
      <c r="J10" s="17">
        <v>0.736679515811684</v>
      </c>
      <c r="K10" s="17">
        <v>0.63494784797262305</v>
      </c>
      <c r="L10" s="17">
        <v>0.608334538945837</v>
      </c>
      <c r="M10" s="17"/>
      <c r="N10" s="17">
        <v>0.63426470913843502</v>
      </c>
      <c r="O10" s="17">
        <v>0.715420838426297</v>
      </c>
      <c r="P10" s="17">
        <v>0.84367093625685696</v>
      </c>
      <c r="Q10" s="17">
        <v>0.62194036790029605</v>
      </c>
      <c r="R10" s="17">
        <v>0.37618554408868199</v>
      </c>
      <c r="S10" s="17">
        <v>1</v>
      </c>
      <c r="T10" s="17">
        <v>0.80847318232121601</v>
      </c>
      <c r="U10" s="17">
        <v>0.80895143710262396</v>
      </c>
      <c r="V10" s="17">
        <v>0.72378022540625697</v>
      </c>
      <c r="W10" s="17">
        <v>0.76034153755874501</v>
      </c>
      <c r="X10" s="17">
        <v>0.75148675256304498</v>
      </c>
      <c r="Y10" s="17">
        <v>0.72605918706355199</v>
      </c>
      <c r="Z10" s="17">
        <v>0.78189541444067201</v>
      </c>
      <c r="AA10" s="17">
        <v>0.75877311591916097</v>
      </c>
      <c r="AB10" s="17">
        <v>0.70044672264760399</v>
      </c>
      <c r="AC10" s="17">
        <v>0.61866338640127005</v>
      </c>
      <c r="AD10" s="17">
        <v>0.73019425135499305</v>
      </c>
      <c r="AE10" s="17"/>
      <c r="AF10" s="17">
        <v>0.82746483444191599</v>
      </c>
      <c r="AG10" s="17">
        <v>0.66476797402840904</v>
      </c>
    </row>
    <row r="11" spans="2:33" x14ac:dyDescent="0.5">
      <c r="B11" s="18" t="s">
        <v>231</v>
      </c>
      <c r="C11" s="19">
        <v>3.1960058413965799E-2</v>
      </c>
      <c r="D11" s="19">
        <v>3.1800915694247603E-2</v>
      </c>
      <c r="E11" s="19">
        <v>3.22332778325993E-2</v>
      </c>
      <c r="F11" s="19"/>
      <c r="G11" s="19">
        <v>1.7306117853316798E-2</v>
      </c>
      <c r="H11" s="19">
        <v>1.6671820889167299E-2</v>
      </c>
      <c r="I11" s="19">
        <v>3.5895717258979998E-2</v>
      </c>
      <c r="J11" s="19">
        <v>4.7068457420329599E-2</v>
      </c>
      <c r="K11" s="19">
        <v>1.80732365239713E-2</v>
      </c>
      <c r="L11" s="19">
        <v>4.0125245331227501E-2</v>
      </c>
      <c r="M11" s="19"/>
      <c r="N11" s="19">
        <v>1.72743370272282E-2</v>
      </c>
      <c r="O11" s="19">
        <v>0.106855311708378</v>
      </c>
      <c r="P11" s="19">
        <v>4.79402269294152E-2</v>
      </c>
      <c r="Q11" s="19">
        <v>1.8387688217964101E-2</v>
      </c>
      <c r="R11" s="19">
        <v>0</v>
      </c>
      <c r="S11" s="19">
        <v>0</v>
      </c>
      <c r="T11" s="19">
        <v>3.6161232385567399E-2</v>
      </c>
      <c r="U11" s="19">
        <v>1.2444256103591801E-2</v>
      </c>
      <c r="V11" s="19">
        <v>5.4884192856824797E-2</v>
      </c>
      <c r="W11" s="19">
        <v>0</v>
      </c>
      <c r="X11" s="19">
        <v>6.7044972062799801E-2</v>
      </c>
      <c r="Y11" s="19">
        <v>3.2208968449995899E-2</v>
      </c>
      <c r="Z11" s="19">
        <v>4.3247763063810299E-2</v>
      </c>
      <c r="AA11" s="19">
        <v>0</v>
      </c>
      <c r="AB11" s="19">
        <v>4.5038080124237601E-2</v>
      </c>
      <c r="AC11" s="19">
        <v>0</v>
      </c>
      <c r="AD11" s="19">
        <v>4.6155266973660902E-2</v>
      </c>
      <c r="AE11" s="19"/>
      <c r="AF11" s="19">
        <v>2.40138514668389E-2</v>
      </c>
      <c r="AG11" s="19">
        <v>3.7196438609766201E-2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0.49698639820905499</v>
      </c>
      <c r="D9" s="17">
        <v>0.46827326735841002</v>
      </c>
      <c r="E9" s="17">
        <v>0.52587464079720703</v>
      </c>
      <c r="F9" s="17"/>
      <c r="G9" s="17">
        <v>0.34142824870038802</v>
      </c>
      <c r="H9" s="17">
        <v>0.38184093747871201</v>
      </c>
      <c r="I9" s="17">
        <v>0.34943477576610599</v>
      </c>
      <c r="J9" s="17">
        <v>0.42389820385801502</v>
      </c>
      <c r="K9" s="17">
        <v>0.60324606015142102</v>
      </c>
      <c r="L9" s="17">
        <v>0.71635431487030399</v>
      </c>
      <c r="M9" s="17"/>
      <c r="N9" s="17">
        <v>0.486533027409357</v>
      </c>
      <c r="O9" s="17">
        <v>0.74315606862264505</v>
      </c>
      <c r="P9" s="17">
        <v>0.40278801930244101</v>
      </c>
      <c r="Q9" s="17">
        <v>0.66643770594857399</v>
      </c>
      <c r="R9" s="17">
        <v>0.72005081022315898</v>
      </c>
      <c r="S9" s="17">
        <v>0.83234413381820505</v>
      </c>
      <c r="T9" s="17">
        <v>0.61462452623093999</v>
      </c>
      <c r="U9" s="17">
        <v>0.35901644976757002</v>
      </c>
      <c r="V9" s="17">
        <v>0.48758738271364099</v>
      </c>
      <c r="W9" s="17">
        <v>0.44682776935291002</v>
      </c>
      <c r="X9" s="17">
        <v>0.45507435089315901</v>
      </c>
      <c r="Y9" s="17">
        <v>0.58247702122876199</v>
      </c>
      <c r="Z9" s="17">
        <v>0.45662463464833902</v>
      </c>
      <c r="AA9" s="17">
        <v>0.73787771212551301</v>
      </c>
      <c r="AB9" s="17">
        <v>0.48064048660064301</v>
      </c>
      <c r="AC9" s="17">
        <v>0.427100397747321</v>
      </c>
      <c r="AD9" s="17">
        <v>0.34732469201562799</v>
      </c>
      <c r="AE9" s="17"/>
      <c r="AF9" s="17">
        <v>0.41491201864409399</v>
      </c>
      <c r="AG9" s="17">
        <v>0.55107165657146695</v>
      </c>
    </row>
    <row r="10" spans="2:33" ht="28.7" x14ac:dyDescent="0.5">
      <c r="B10" s="18" t="s">
        <v>230</v>
      </c>
      <c r="C10" s="17">
        <v>0.44580302287714002</v>
      </c>
      <c r="D10" s="17">
        <v>0.46730400371893899</v>
      </c>
      <c r="E10" s="17">
        <v>0.42346590311210902</v>
      </c>
      <c r="F10" s="17"/>
      <c r="G10" s="17">
        <v>0.63027005841802097</v>
      </c>
      <c r="H10" s="17">
        <v>0.59306374618983704</v>
      </c>
      <c r="I10" s="17">
        <v>0.59070418025273697</v>
      </c>
      <c r="J10" s="17">
        <v>0.49555174021377402</v>
      </c>
      <c r="K10" s="17">
        <v>0.34529315113021802</v>
      </c>
      <c r="L10" s="17">
        <v>0.21491588625448299</v>
      </c>
      <c r="M10" s="17"/>
      <c r="N10" s="17">
        <v>0.45828500680262702</v>
      </c>
      <c r="O10" s="17">
        <v>0.15111492351518799</v>
      </c>
      <c r="P10" s="17">
        <v>0.45681246302659501</v>
      </c>
      <c r="Q10" s="17">
        <v>0.29678691761549802</v>
      </c>
      <c r="R10" s="17">
        <v>0.27994918977684102</v>
      </c>
      <c r="S10" s="17">
        <v>0.16765586618179501</v>
      </c>
      <c r="T10" s="17">
        <v>0.30415153930383299</v>
      </c>
      <c r="U10" s="17">
        <v>0.61141822078113495</v>
      </c>
      <c r="V10" s="17">
        <v>0.42160855613244402</v>
      </c>
      <c r="W10" s="17">
        <v>0.55317223064708998</v>
      </c>
      <c r="X10" s="17">
        <v>0.54492564910684105</v>
      </c>
      <c r="Y10" s="17">
        <v>0.37959382580754603</v>
      </c>
      <c r="Z10" s="17">
        <v>0.49098955070117301</v>
      </c>
      <c r="AA10" s="17">
        <v>0.187428479919024</v>
      </c>
      <c r="AB10" s="17">
        <v>0.43622361315646602</v>
      </c>
      <c r="AC10" s="17">
        <v>0.47649511982335202</v>
      </c>
      <c r="AD10" s="17">
        <v>0.53517346770315399</v>
      </c>
      <c r="AE10" s="17"/>
      <c r="AF10" s="17">
        <v>0.55780915081585203</v>
      </c>
      <c r="AG10" s="17">
        <v>0.37199338337881199</v>
      </c>
    </row>
    <row r="11" spans="2:33" x14ac:dyDescent="0.5">
      <c r="B11" s="18" t="s">
        <v>231</v>
      </c>
      <c r="C11" s="19">
        <v>5.7210578913805599E-2</v>
      </c>
      <c r="D11" s="19">
        <v>6.4422728922650399E-2</v>
      </c>
      <c r="E11" s="19">
        <v>5.0659456090684299E-2</v>
      </c>
      <c r="F11" s="19"/>
      <c r="G11" s="19">
        <v>2.83016928815913E-2</v>
      </c>
      <c r="H11" s="19">
        <v>2.5095316331450401E-2</v>
      </c>
      <c r="I11" s="19">
        <v>5.9861043981156603E-2</v>
      </c>
      <c r="J11" s="19">
        <v>8.0550055928210906E-2</v>
      </c>
      <c r="K11" s="19">
        <v>5.1460788718360802E-2</v>
      </c>
      <c r="L11" s="19">
        <v>6.8729798875213799E-2</v>
      </c>
      <c r="M11" s="19"/>
      <c r="N11" s="19">
        <v>5.5181965788016499E-2</v>
      </c>
      <c r="O11" s="19">
        <v>0.105729007862167</v>
      </c>
      <c r="P11" s="19">
        <v>0.14039951767096501</v>
      </c>
      <c r="Q11" s="19">
        <v>3.6775376435928299E-2</v>
      </c>
      <c r="R11" s="19">
        <v>0</v>
      </c>
      <c r="S11" s="19">
        <v>0</v>
      </c>
      <c r="T11" s="19">
        <v>8.1223934465227798E-2</v>
      </c>
      <c r="U11" s="19">
        <v>2.95653294512952E-2</v>
      </c>
      <c r="V11" s="19">
        <v>9.0804061153915303E-2</v>
      </c>
      <c r="W11" s="19">
        <v>0</v>
      </c>
      <c r="X11" s="19">
        <v>0</v>
      </c>
      <c r="Y11" s="19">
        <v>3.7929152963692099E-2</v>
      </c>
      <c r="Z11" s="19">
        <v>5.2385814650488201E-2</v>
      </c>
      <c r="AA11" s="19">
        <v>7.4693807955463001E-2</v>
      </c>
      <c r="AB11" s="19">
        <v>8.31359002428914E-2</v>
      </c>
      <c r="AC11" s="19">
        <v>9.6404482429327601E-2</v>
      </c>
      <c r="AD11" s="19">
        <v>0.117501840281218</v>
      </c>
      <c r="AE11" s="19"/>
      <c r="AF11" s="19">
        <v>2.72788305400537E-2</v>
      </c>
      <c r="AG11" s="19">
        <v>7.6934960049721099E-2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0.32365529902717499</v>
      </c>
      <c r="D9" s="17">
        <v>0.27962613664536401</v>
      </c>
      <c r="E9" s="17">
        <v>0.36625503765532502</v>
      </c>
      <c r="F9" s="17"/>
      <c r="G9" s="17">
        <v>0.210720149830114</v>
      </c>
      <c r="H9" s="17">
        <v>0.19627634170379299</v>
      </c>
      <c r="I9" s="17">
        <v>0.22053987349956999</v>
      </c>
      <c r="J9" s="17">
        <v>0.2759861658294</v>
      </c>
      <c r="K9" s="17">
        <v>0.40179837555862702</v>
      </c>
      <c r="L9" s="17">
        <v>0.49933847316420699</v>
      </c>
      <c r="M9" s="17"/>
      <c r="N9" s="17">
        <v>0.417361080379411</v>
      </c>
      <c r="O9" s="17">
        <v>0.27414326694351099</v>
      </c>
      <c r="P9" s="17">
        <v>0.26567197759267802</v>
      </c>
      <c r="Q9" s="17">
        <v>0.32913064583406998</v>
      </c>
      <c r="R9" s="17">
        <v>0.23603320338542899</v>
      </c>
      <c r="S9" s="17">
        <v>0.33570740256998</v>
      </c>
      <c r="T9" s="17">
        <v>0.38038944405406799</v>
      </c>
      <c r="U9" s="17">
        <v>0.21210251287020199</v>
      </c>
      <c r="V9" s="17">
        <v>0.23202872774295899</v>
      </c>
      <c r="W9" s="17">
        <v>0.28968890719364898</v>
      </c>
      <c r="X9" s="17">
        <v>0.56654431573808495</v>
      </c>
      <c r="Y9" s="17">
        <v>0.36249414288545501</v>
      </c>
      <c r="Z9" s="17">
        <v>0.29588922331114997</v>
      </c>
      <c r="AA9" s="17">
        <v>0.223926757074703</v>
      </c>
      <c r="AB9" s="17">
        <v>0.42155141986286299</v>
      </c>
      <c r="AC9" s="17">
        <v>0.22215629373492099</v>
      </c>
      <c r="AD9" s="17">
        <v>0.26781771484435701</v>
      </c>
      <c r="AE9" s="17"/>
      <c r="AF9" s="17">
        <v>0.21576634135751099</v>
      </c>
      <c r="AG9" s="17">
        <v>0.39475181149482902</v>
      </c>
    </row>
    <row r="10" spans="2:33" ht="28.7" x14ac:dyDescent="0.5">
      <c r="B10" s="18" t="s">
        <v>230</v>
      </c>
      <c r="C10" s="17">
        <v>0.63797876022442801</v>
      </c>
      <c r="D10" s="17">
        <v>0.68728677858933496</v>
      </c>
      <c r="E10" s="17">
        <v>0.59027324415555604</v>
      </c>
      <c r="F10" s="17"/>
      <c r="G10" s="17">
        <v>0.75752515411093202</v>
      </c>
      <c r="H10" s="17">
        <v>0.78294628116149001</v>
      </c>
      <c r="I10" s="17">
        <v>0.74180893916331903</v>
      </c>
      <c r="J10" s="17">
        <v>0.68921915050650495</v>
      </c>
      <c r="K10" s="17">
        <v>0.55391408710144496</v>
      </c>
      <c r="L10" s="17">
        <v>0.45064521799923402</v>
      </c>
      <c r="M10" s="17"/>
      <c r="N10" s="17">
        <v>0.53606697856160501</v>
      </c>
      <c r="O10" s="17">
        <v>0.66001187538712502</v>
      </c>
      <c r="P10" s="17">
        <v>0.68638779547790696</v>
      </c>
      <c r="Q10" s="17">
        <v>0.62348386469811401</v>
      </c>
      <c r="R10" s="17">
        <v>0.76396679661457101</v>
      </c>
      <c r="S10" s="17">
        <v>0.66429259743002</v>
      </c>
      <c r="T10" s="17">
        <v>0.56182324032803199</v>
      </c>
      <c r="U10" s="17">
        <v>0.77707228893273905</v>
      </c>
      <c r="V10" s="17">
        <v>0.74651204676639904</v>
      </c>
      <c r="W10" s="17">
        <v>0.71031109280635096</v>
      </c>
      <c r="X10" s="17">
        <v>0.433455684261915</v>
      </c>
      <c r="Y10" s="17">
        <v>0.59594375102673902</v>
      </c>
      <c r="Z10" s="17">
        <v>0.65920581372729004</v>
      </c>
      <c r="AA10" s="17">
        <v>0.648584844138693</v>
      </c>
      <c r="AB10" s="17">
        <v>0.53161424581971295</v>
      </c>
      <c r="AC10" s="17">
        <v>0.72118434667763998</v>
      </c>
      <c r="AD10" s="17">
        <v>0.68602701818198197</v>
      </c>
      <c r="AE10" s="17"/>
      <c r="AF10" s="17">
        <v>0.76966650098416201</v>
      </c>
      <c r="AG10" s="17">
        <v>0.55119935939428999</v>
      </c>
    </row>
    <row r="11" spans="2:33" x14ac:dyDescent="0.5">
      <c r="B11" s="18" t="s">
        <v>231</v>
      </c>
      <c r="C11" s="19">
        <v>3.8365940748396901E-2</v>
      </c>
      <c r="D11" s="19">
        <v>3.3087084765300902E-2</v>
      </c>
      <c r="E11" s="19">
        <v>4.3471718189119102E-2</v>
      </c>
      <c r="F11" s="19"/>
      <c r="G11" s="19">
        <v>3.1754696058954202E-2</v>
      </c>
      <c r="H11" s="19">
        <v>2.07773771347174E-2</v>
      </c>
      <c r="I11" s="19">
        <v>3.7651187337111001E-2</v>
      </c>
      <c r="J11" s="19">
        <v>3.4794683664095202E-2</v>
      </c>
      <c r="K11" s="19">
        <v>4.4287537339927498E-2</v>
      </c>
      <c r="L11" s="19">
        <v>5.0016308836558603E-2</v>
      </c>
      <c r="M11" s="19"/>
      <c r="N11" s="19">
        <v>4.6571941058984101E-2</v>
      </c>
      <c r="O11" s="19">
        <v>6.5844857669363793E-2</v>
      </c>
      <c r="P11" s="19">
        <v>4.79402269294152E-2</v>
      </c>
      <c r="Q11" s="19">
        <v>4.7385489467816601E-2</v>
      </c>
      <c r="R11" s="19">
        <v>0</v>
      </c>
      <c r="S11" s="19">
        <v>0</v>
      </c>
      <c r="T11" s="19">
        <v>5.7787315617899598E-2</v>
      </c>
      <c r="U11" s="19">
        <v>1.08251981970587E-2</v>
      </c>
      <c r="V11" s="19">
        <v>2.1459225490641599E-2</v>
      </c>
      <c r="W11" s="19">
        <v>0</v>
      </c>
      <c r="X11" s="19">
        <v>0</v>
      </c>
      <c r="Y11" s="19">
        <v>4.1562106087806798E-2</v>
      </c>
      <c r="Z11" s="19">
        <v>4.4904962961559498E-2</v>
      </c>
      <c r="AA11" s="19">
        <v>0.12748839878660401</v>
      </c>
      <c r="AB11" s="19">
        <v>4.6834334317424203E-2</v>
      </c>
      <c r="AC11" s="19">
        <v>5.6659359587439902E-2</v>
      </c>
      <c r="AD11" s="19">
        <v>4.6155266973660902E-2</v>
      </c>
      <c r="AE11" s="19"/>
      <c r="AF11" s="19">
        <v>1.4567157658326901E-2</v>
      </c>
      <c r="AG11" s="19">
        <v>5.4048829110881297E-2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0.29211086373325601</v>
      </c>
      <c r="D9" s="17">
        <v>0.26460064559761998</v>
      </c>
      <c r="E9" s="17">
        <v>0.31907605638124498</v>
      </c>
      <c r="F9" s="17"/>
      <c r="G9" s="17">
        <v>0.19341214851671501</v>
      </c>
      <c r="H9" s="17">
        <v>0.18965837723156001</v>
      </c>
      <c r="I9" s="17">
        <v>0.14655107998330599</v>
      </c>
      <c r="J9" s="17">
        <v>0.21913176281720301</v>
      </c>
      <c r="K9" s="17">
        <v>0.38866074613892199</v>
      </c>
      <c r="L9" s="17">
        <v>0.488653506485902</v>
      </c>
      <c r="M9" s="17"/>
      <c r="N9" s="17">
        <v>0.33750742613500101</v>
      </c>
      <c r="O9" s="17">
        <v>0.34696020535768002</v>
      </c>
      <c r="P9" s="17">
        <v>0.63606632312672895</v>
      </c>
      <c r="Q9" s="17">
        <v>0.23748041486285301</v>
      </c>
      <c r="R9" s="17">
        <v>0.44291866431056598</v>
      </c>
      <c r="S9" s="17">
        <v>0</v>
      </c>
      <c r="T9" s="17">
        <v>0.41043613458841199</v>
      </c>
      <c r="U9" s="17">
        <v>0.225032571032005</v>
      </c>
      <c r="V9" s="17">
        <v>0.166422917116435</v>
      </c>
      <c r="W9" s="17">
        <v>0.144078632520207</v>
      </c>
      <c r="X9" s="17">
        <v>0.20963721094646101</v>
      </c>
      <c r="Y9" s="17">
        <v>0.33341429789407401</v>
      </c>
      <c r="Z9" s="17">
        <v>0.329461195927021</v>
      </c>
      <c r="AA9" s="17">
        <v>0.47872243421869898</v>
      </c>
      <c r="AB9" s="17">
        <v>0.30648316660493802</v>
      </c>
      <c r="AC9" s="17">
        <v>0.35278114394821303</v>
      </c>
      <c r="AD9" s="17">
        <v>0.20247057480105901</v>
      </c>
      <c r="AE9" s="17"/>
      <c r="AF9" s="17">
        <v>0.22398845498206399</v>
      </c>
      <c r="AG9" s="17">
        <v>0.33700207213601802</v>
      </c>
    </row>
    <row r="10" spans="2:33" ht="28.7" x14ac:dyDescent="0.5">
      <c r="B10" s="18" t="s">
        <v>230</v>
      </c>
      <c r="C10" s="17">
        <v>0.66614987114486202</v>
      </c>
      <c r="D10" s="17">
        <v>0.708700899939117</v>
      </c>
      <c r="E10" s="17">
        <v>0.62489871555938103</v>
      </c>
      <c r="F10" s="17"/>
      <c r="G10" s="17">
        <v>0.76947225796306795</v>
      </c>
      <c r="H10" s="17">
        <v>0.799633677265007</v>
      </c>
      <c r="I10" s="17">
        <v>0.81969415847854599</v>
      </c>
      <c r="J10" s="17">
        <v>0.72188773748381796</v>
      </c>
      <c r="K10" s="17">
        <v>0.58616134477447601</v>
      </c>
      <c r="L10" s="17">
        <v>0.44719571688932003</v>
      </c>
      <c r="M10" s="17"/>
      <c r="N10" s="17">
        <v>0.61698129939354096</v>
      </c>
      <c r="O10" s="17">
        <v>0.53970087347197404</v>
      </c>
      <c r="P10" s="17">
        <v>0.30014485086306703</v>
      </c>
      <c r="Q10" s="17">
        <v>0.70847614933427205</v>
      </c>
      <c r="R10" s="17">
        <v>0.37618554408868199</v>
      </c>
      <c r="S10" s="17">
        <v>1</v>
      </c>
      <c r="T10" s="17">
        <v>0.53177654979368805</v>
      </c>
      <c r="U10" s="17">
        <v>0.75387746502552</v>
      </c>
      <c r="V10" s="17">
        <v>0.77869289002674003</v>
      </c>
      <c r="W10" s="17">
        <v>0.85592136747979297</v>
      </c>
      <c r="X10" s="17">
        <v>0.72331781699074005</v>
      </c>
      <c r="Y10" s="17">
        <v>0.619487237008569</v>
      </c>
      <c r="Z10" s="17">
        <v>0.63355993150613199</v>
      </c>
      <c r="AA10" s="17">
        <v>0.52127756578130102</v>
      </c>
      <c r="AB10" s="17">
        <v>0.66177668559009795</v>
      </c>
      <c r="AC10" s="17">
        <v>0.64721885605178697</v>
      </c>
      <c r="AD10" s="17">
        <v>0.70001458376456205</v>
      </c>
      <c r="AE10" s="17"/>
      <c r="AF10" s="17">
        <v>0.75100751611157901</v>
      </c>
      <c r="AG10" s="17">
        <v>0.61023050049134198</v>
      </c>
    </row>
    <row r="11" spans="2:33" x14ac:dyDescent="0.5">
      <c r="B11" s="18" t="s">
        <v>231</v>
      </c>
      <c r="C11" s="19">
        <v>4.17392651218828E-2</v>
      </c>
      <c r="D11" s="19">
        <v>2.6698454463263101E-2</v>
      </c>
      <c r="E11" s="19">
        <v>5.6025228059373801E-2</v>
      </c>
      <c r="F11" s="19"/>
      <c r="G11" s="19">
        <v>3.7115593520217503E-2</v>
      </c>
      <c r="H11" s="19">
        <v>1.0707945503433699E-2</v>
      </c>
      <c r="I11" s="19">
        <v>3.3754761538147701E-2</v>
      </c>
      <c r="J11" s="19">
        <v>5.8980499698978901E-2</v>
      </c>
      <c r="K11" s="19">
        <v>2.5177909086602598E-2</v>
      </c>
      <c r="L11" s="19">
        <v>6.4150776624778E-2</v>
      </c>
      <c r="M11" s="19"/>
      <c r="N11" s="19">
        <v>4.55112744714576E-2</v>
      </c>
      <c r="O11" s="19">
        <v>0.113338921170346</v>
      </c>
      <c r="P11" s="19">
        <v>6.37888260102034E-2</v>
      </c>
      <c r="Q11" s="19">
        <v>5.4043435802874698E-2</v>
      </c>
      <c r="R11" s="19">
        <v>0.180895791600752</v>
      </c>
      <c r="S11" s="19">
        <v>0</v>
      </c>
      <c r="T11" s="19">
        <v>5.7787315617899598E-2</v>
      </c>
      <c r="U11" s="19">
        <v>2.10899639424743E-2</v>
      </c>
      <c r="V11" s="19">
        <v>5.4884192856824797E-2</v>
      </c>
      <c r="W11" s="19">
        <v>0</v>
      </c>
      <c r="X11" s="19">
        <v>6.7044972062799801E-2</v>
      </c>
      <c r="Y11" s="19">
        <v>4.7098465097356601E-2</v>
      </c>
      <c r="Z11" s="19">
        <v>3.69788725668471E-2</v>
      </c>
      <c r="AA11" s="19">
        <v>0</v>
      </c>
      <c r="AB11" s="19">
        <v>3.1740147804963897E-2</v>
      </c>
      <c r="AC11" s="19">
        <v>0</v>
      </c>
      <c r="AD11" s="19">
        <v>9.7514841434378205E-2</v>
      </c>
      <c r="AE11" s="19"/>
      <c r="AF11" s="19">
        <v>2.5004028906357501E-2</v>
      </c>
      <c r="AG11" s="19">
        <v>5.2767427372640799E-2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0.57176608006156004</v>
      </c>
      <c r="D9" s="17">
        <v>0.49177697628734002</v>
      </c>
      <c r="E9" s="17">
        <v>0.64909545851160599</v>
      </c>
      <c r="F9" s="17"/>
      <c r="G9" s="17">
        <v>0.51429215474715195</v>
      </c>
      <c r="H9" s="17">
        <v>0.46927686495121201</v>
      </c>
      <c r="I9" s="17">
        <v>0.44294597268003799</v>
      </c>
      <c r="J9" s="17">
        <v>0.52311882190384296</v>
      </c>
      <c r="K9" s="17">
        <v>0.647442116229477</v>
      </c>
      <c r="L9" s="17">
        <v>0.73515344007494499</v>
      </c>
      <c r="M9" s="17"/>
      <c r="N9" s="17">
        <v>0.67909286304695604</v>
      </c>
      <c r="O9" s="17">
        <v>0.49027686212567101</v>
      </c>
      <c r="P9" s="17">
        <v>0.79754931503474902</v>
      </c>
      <c r="Q9" s="17">
        <v>0.53723798245862997</v>
      </c>
      <c r="R9" s="17">
        <v>0.69717979004217601</v>
      </c>
      <c r="S9" s="17">
        <v>0.50336326875177595</v>
      </c>
      <c r="T9" s="17">
        <v>0.562307191128815</v>
      </c>
      <c r="U9" s="17">
        <v>0.52976070371207495</v>
      </c>
      <c r="V9" s="17">
        <v>0.41839818028597198</v>
      </c>
      <c r="W9" s="17">
        <v>0.50096976756753098</v>
      </c>
      <c r="X9" s="17">
        <v>0.32958942411074699</v>
      </c>
      <c r="Y9" s="17">
        <v>0.61779405070755</v>
      </c>
      <c r="Z9" s="17">
        <v>0.55580762252172999</v>
      </c>
      <c r="AA9" s="17">
        <v>0.68534775186455898</v>
      </c>
      <c r="AB9" s="17">
        <v>0.61520748490460797</v>
      </c>
      <c r="AC9" s="17">
        <v>0.54933423387811198</v>
      </c>
      <c r="AD9" s="17">
        <v>0.56367798418794601</v>
      </c>
      <c r="AE9" s="17"/>
      <c r="AF9" s="17">
        <v>0.48063027895008698</v>
      </c>
      <c r="AG9" s="17">
        <v>0.63182262115643495</v>
      </c>
    </row>
    <row r="10" spans="2:33" ht="28.7" x14ac:dyDescent="0.5">
      <c r="B10" s="18" t="s">
        <v>230</v>
      </c>
      <c r="C10" s="17">
        <v>0.34298305213089397</v>
      </c>
      <c r="D10" s="17">
        <v>0.43771785356459197</v>
      </c>
      <c r="E10" s="17">
        <v>0.25147633105839901</v>
      </c>
      <c r="F10" s="17"/>
      <c r="G10" s="17">
        <v>0.421483780383139</v>
      </c>
      <c r="H10" s="17">
        <v>0.46244156227229699</v>
      </c>
      <c r="I10" s="17">
        <v>0.48278178663190502</v>
      </c>
      <c r="J10" s="17">
        <v>0.37060314157715601</v>
      </c>
      <c r="K10" s="17">
        <v>0.25404232432165202</v>
      </c>
      <c r="L10" s="17">
        <v>0.180258566651994</v>
      </c>
      <c r="M10" s="17"/>
      <c r="N10" s="17">
        <v>0.28341141500450701</v>
      </c>
      <c r="O10" s="17">
        <v>0.39638421670398299</v>
      </c>
      <c r="P10" s="17">
        <v>0.13866185895504801</v>
      </c>
      <c r="Q10" s="17">
        <v>0.35118238415811298</v>
      </c>
      <c r="R10" s="17">
        <v>0.30282020995782399</v>
      </c>
      <c r="S10" s="17">
        <v>0.49663673124822399</v>
      </c>
      <c r="T10" s="17">
        <v>0.286593231882319</v>
      </c>
      <c r="U10" s="17">
        <v>0.38947885112948499</v>
      </c>
      <c r="V10" s="17">
        <v>0.49331124460426901</v>
      </c>
      <c r="W10" s="17">
        <v>0.40344171227659897</v>
      </c>
      <c r="X10" s="17">
        <v>0.60906272517103199</v>
      </c>
      <c r="Y10" s="17">
        <v>0.29917735582197003</v>
      </c>
      <c r="Z10" s="17">
        <v>0.32859639845212402</v>
      </c>
      <c r="AA10" s="17">
        <v>0.239958440179978</v>
      </c>
      <c r="AB10" s="17">
        <v>0.30880704623147298</v>
      </c>
      <c r="AC10" s="17">
        <v>0.45066576612188802</v>
      </c>
      <c r="AD10" s="17">
        <v>0.27624702151471497</v>
      </c>
      <c r="AE10" s="17"/>
      <c r="AF10" s="17">
        <v>0.46559753831331802</v>
      </c>
      <c r="AG10" s="17">
        <v>0.262182731747089</v>
      </c>
    </row>
    <row r="11" spans="2:33" x14ac:dyDescent="0.5">
      <c r="B11" s="18" t="s">
        <v>231</v>
      </c>
      <c r="C11" s="19">
        <v>8.5250867807546205E-2</v>
      </c>
      <c r="D11" s="19">
        <v>7.0505170148068105E-2</v>
      </c>
      <c r="E11" s="19">
        <v>9.9428210429995001E-2</v>
      </c>
      <c r="F11" s="19"/>
      <c r="G11" s="19">
        <v>6.4224064869708206E-2</v>
      </c>
      <c r="H11" s="19">
        <v>6.8281572776491301E-2</v>
      </c>
      <c r="I11" s="19">
        <v>7.4272240688057004E-2</v>
      </c>
      <c r="J11" s="19">
        <v>0.106278036519001</v>
      </c>
      <c r="K11" s="19">
        <v>9.8515559448870096E-2</v>
      </c>
      <c r="L11" s="19">
        <v>8.4587993273060699E-2</v>
      </c>
      <c r="M11" s="19"/>
      <c r="N11" s="19">
        <v>3.7495721948537002E-2</v>
      </c>
      <c r="O11" s="19">
        <v>0.113338921170346</v>
      </c>
      <c r="P11" s="19">
        <v>6.37888260102034E-2</v>
      </c>
      <c r="Q11" s="19">
        <v>0.11157963338325699</v>
      </c>
      <c r="R11" s="19">
        <v>0</v>
      </c>
      <c r="S11" s="19">
        <v>0</v>
      </c>
      <c r="T11" s="19">
        <v>0.151099576988866</v>
      </c>
      <c r="U11" s="19">
        <v>8.0760445158440802E-2</v>
      </c>
      <c r="V11" s="19">
        <v>8.8290575109758906E-2</v>
      </c>
      <c r="W11" s="19">
        <v>9.5588520155869605E-2</v>
      </c>
      <c r="X11" s="19">
        <v>6.1347850718220603E-2</v>
      </c>
      <c r="Y11" s="19">
        <v>8.30285934704795E-2</v>
      </c>
      <c r="Z11" s="19">
        <v>0.115595979026146</v>
      </c>
      <c r="AA11" s="19">
        <v>7.4693807955463001E-2</v>
      </c>
      <c r="AB11" s="19">
        <v>7.59854688639197E-2</v>
      </c>
      <c r="AC11" s="19">
        <v>0</v>
      </c>
      <c r="AD11" s="19">
        <v>0.16007499429733901</v>
      </c>
      <c r="AE11" s="19"/>
      <c r="AF11" s="19">
        <v>5.3772182736594697E-2</v>
      </c>
      <c r="AG11" s="19">
        <v>0.10599464709647601</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0.13808305336174101</v>
      </c>
      <c r="D9" s="17">
        <v>0.15175288765001299</v>
      </c>
      <c r="E9" s="17">
        <v>0.12420231857825401</v>
      </c>
      <c r="F9" s="17"/>
      <c r="G9" s="17">
        <v>0.123685201917954</v>
      </c>
      <c r="H9" s="17">
        <v>9.4251869593149504E-2</v>
      </c>
      <c r="I9" s="17">
        <v>9.8612171949330404E-2</v>
      </c>
      <c r="J9" s="17">
        <v>5.6564211656550803E-2</v>
      </c>
      <c r="K9" s="17">
        <v>0.14434317501537999</v>
      </c>
      <c r="L9" s="17">
        <v>0.259555699216652</v>
      </c>
      <c r="M9" s="17"/>
      <c r="N9" s="17">
        <v>0.180053174022311</v>
      </c>
      <c r="O9" s="17">
        <v>0.19960286379237299</v>
      </c>
      <c r="P9" s="17">
        <v>0.26567197759267802</v>
      </c>
      <c r="Q9" s="17">
        <v>0.22403828345712101</v>
      </c>
      <c r="R9" s="17">
        <v>0.41692899498618102</v>
      </c>
      <c r="S9" s="17">
        <v>0.23243487359100801</v>
      </c>
      <c r="T9" s="17">
        <v>0.13780486991578</v>
      </c>
      <c r="U9" s="17">
        <v>6.7348725393253095E-2</v>
      </c>
      <c r="V9" s="17">
        <v>0.18040897325254099</v>
      </c>
      <c r="W9" s="17">
        <v>9.2614767735466799E-2</v>
      </c>
      <c r="X9" s="17">
        <v>6.7044972062799801E-2</v>
      </c>
      <c r="Y9" s="17">
        <v>0.114474760381895</v>
      </c>
      <c r="Z9" s="17">
        <v>0.148829461144977</v>
      </c>
      <c r="AA9" s="17">
        <v>0.25090754829161299</v>
      </c>
      <c r="AB9" s="17">
        <v>9.7335822961926402E-2</v>
      </c>
      <c r="AC9" s="17">
        <v>0.178701975827571</v>
      </c>
      <c r="AD9" s="17">
        <v>0.21405653773402</v>
      </c>
      <c r="AE9" s="17"/>
      <c r="AF9" s="17">
        <v>9.6181404205648996E-2</v>
      </c>
      <c r="AG9" s="17">
        <v>0.16569534275619999</v>
      </c>
    </row>
    <row r="10" spans="2:33" ht="28.7" x14ac:dyDescent="0.5">
      <c r="B10" s="18" t="s">
        <v>230</v>
      </c>
      <c r="C10" s="17">
        <v>0.84634892723358801</v>
      </c>
      <c r="D10" s="17">
        <v>0.83030538117931196</v>
      </c>
      <c r="E10" s="17">
        <v>0.86239844311661296</v>
      </c>
      <c r="F10" s="17"/>
      <c r="G10" s="17">
        <v>0.86702022811733104</v>
      </c>
      <c r="H10" s="17">
        <v>0.89504018490341697</v>
      </c>
      <c r="I10" s="17">
        <v>0.87974660608636801</v>
      </c>
      <c r="J10" s="17">
        <v>0.92079704814998298</v>
      </c>
      <c r="K10" s="17">
        <v>0.83933467381115701</v>
      </c>
      <c r="L10" s="17">
        <v>0.73070432476588099</v>
      </c>
      <c r="M10" s="17"/>
      <c r="N10" s="17">
        <v>0.81994682597768898</v>
      </c>
      <c r="O10" s="17">
        <v>0.73455227853826299</v>
      </c>
      <c r="P10" s="17">
        <v>0.73432802240732198</v>
      </c>
      <c r="Q10" s="17">
        <v>0.77596171654287904</v>
      </c>
      <c r="R10" s="17">
        <v>0.58307100501381903</v>
      </c>
      <c r="S10" s="17">
        <v>0.76756512640899199</v>
      </c>
      <c r="T10" s="17">
        <v>0.86219513008422</v>
      </c>
      <c r="U10" s="17">
        <v>0.92417149181050096</v>
      </c>
      <c r="V10" s="17">
        <v>0.79813180125681704</v>
      </c>
      <c r="W10" s="17">
        <v>0.90738523226453305</v>
      </c>
      <c r="X10" s="17">
        <v>0.93295502793719998</v>
      </c>
      <c r="Y10" s="17">
        <v>0.87859451151091805</v>
      </c>
      <c r="Z10" s="17">
        <v>0.82419518326272401</v>
      </c>
      <c r="AA10" s="17">
        <v>0.74909245170838701</v>
      </c>
      <c r="AB10" s="17">
        <v>0.875794094483482</v>
      </c>
      <c r="AC10" s="17">
        <v>0.82129802417242903</v>
      </c>
      <c r="AD10" s="17">
        <v>0.72273492965419905</v>
      </c>
      <c r="AE10" s="17"/>
      <c r="AF10" s="17">
        <v>0.89715662369712201</v>
      </c>
      <c r="AG10" s="17">
        <v>0.81286774340259305</v>
      </c>
    </row>
    <row r="11" spans="2:33" x14ac:dyDescent="0.5">
      <c r="B11" s="18" t="s">
        <v>231</v>
      </c>
      <c r="C11" s="19">
        <v>1.5568019404671399E-2</v>
      </c>
      <c r="D11" s="19">
        <v>1.7941731170674401E-2</v>
      </c>
      <c r="E11" s="19">
        <v>1.3399238305132699E-2</v>
      </c>
      <c r="F11" s="19"/>
      <c r="G11" s="19">
        <v>9.2945699647146197E-3</v>
      </c>
      <c r="H11" s="19">
        <v>1.0707945503433699E-2</v>
      </c>
      <c r="I11" s="19">
        <v>2.16412219643018E-2</v>
      </c>
      <c r="J11" s="19">
        <v>2.26387401934659E-2</v>
      </c>
      <c r="K11" s="19">
        <v>1.63221511734629E-2</v>
      </c>
      <c r="L11" s="19">
        <v>9.7399760174675509E-3</v>
      </c>
      <c r="M11" s="19"/>
      <c r="N11" s="19">
        <v>0</v>
      </c>
      <c r="O11" s="19">
        <v>6.5844857669363793E-2</v>
      </c>
      <c r="P11" s="19">
        <v>0</v>
      </c>
      <c r="Q11" s="19">
        <v>0</v>
      </c>
      <c r="R11" s="19">
        <v>0</v>
      </c>
      <c r="S11" s="19">
        <v>0</v>
      </c>
      <c r="T11" s="19">
        <v>0</v>
      </c>
      <c r="U11" s="19">
        <v>8.4797827962459597E-3</v>
      </c>
      <c r="V11" s="19">
        <v>2.1459225490641599E-2</v>
      </c>
      <c r="W11" s="19">
        <v>0</v>
      </c>
      <c r="X11" s="19">
        <v>0</v>
      </c>
      <c r="Y11" s="19">
        <v>6.93072810718627E-3</v>
      </c>
      <c r="Z11" s="19">
        <v>2.6975355592299001E-2</v>
      </c>
      <c r="AA11" s="19">
        <v>0</v>
      </c>
      <c r="AB11" s="19">
        <v>2.6870082554591699E-2</v>
      </c>
      <c r="AC11" s="19">
        <v>0</v>
      </c>
      <c r="AD11" s="19">
        <v>6.3208532611781901E-2</v>
      </c>
      <c r="AE11" s="19"/>
      <c r="AF11" s="19">
        <v>6.6619720972294003E-3</v>
      </c>
      <c r="AG11" s="19">
        <v>2.1436913841206499E-2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0.64755760268942597</v>
      </c>
      <c r="D9" s="17">
        <v>0.64064878640697398</v>
      </c>
      <c r="E9" s="17">
        <v>0.65497465895209495</v>
      </c>
      <c r="F9" s="17"/>
      <c r="G9" s="17">
        <v>0.578355554776393</v>
      </c>
      <c r="H9" s="17">
        <v>0.52403188037528303</v>
      </c>
      <c r="I9" s="17">
        <v>0.52221954999328801</v>
      </c>
      <c r="J9" s="17">
        <v>0.62560315910028597</v>
      </c>
      <c r="K9" s="17">
        <v>0.73934278738621895</v>
      </c>
      <c r="L9" s="17">
        <v>0.79170250543291498</v>
      </c>
      <c r="M9" s="17"/>
      <c r="N9" s="17">
        <v>0.60046669723211499</v>
      </c>
      <c r="O9" s="17">
        <v>0.61308148371708304</v>
      </c>
      <c r="P9" s="17">
        <v>0.70523466441879801</v>
      </c>
      <c r="Q9" s="17">
        <v>0.76726788560194004</v>
      </c>
      <c r="R9" s="17">
        <v>0.78654984704546904</v>
      </c>
      <c r="S9" s="17">
        <v>0.66429259743002</v>
      </c>
      <c r="T9" s="17">
        <v>0.65251231001702203</v>
      </c>
      <c r="U9" s="17">
        <v>0.60110405604353301</v>
      </c>
      <c r="V9" s="17">
        <v>0.65328703878594896</v>
      </c>
      <c r="W9" s="17">
        <v>0.46168684459540799</v>
      </c>
      <c r="X9" s="17">
        <v>0.44123289492281698</v>
      </c>
      <c r="Y9" s="17">
        <v>0.67849180534438702</v>
      </c>
      <c r="Z9" s="17">
        <v>0.740803061115207</v>
      </c>
      <c r="AA9" s="17">
        <v>0.68591083268314301</v>
      </c>
      <c r="AB9" s="17">
        <v>0.66280778815433805</v>
      </c>
      <c r="AC9" s="17">
        <v>0.69187895602257898</v>
      </c>
      <c r="AD9" s="17">
        <v>0.512368567413094</v>
      </c>
      <c r="AE9" s="17"/>
      <c r="AF9" s="17">
        <v>0.60070986520967995</v>
      </c>
      <c r="AG9" s="17">
        <v>0.67842925835976897</v>
      </c>
    </row>
    <row r="10" spans="2:33" ht="28.7" x14ac:dyDescent="0.5">
      <c r="B10" s="18" t="s">
        <v>230</v>
      </c>
      <c r="C10" s="17">
        <v>0.308835690357528</v>
      </c>
      <c r="D10" s="17">
        <v>0.31479408146419802</v>
      </c>
      <c r="E10" s="17">
        <v>0.302142267589535</v>
      </c>
      <c r="F10" s="17"/>
      <c r="G10" s="17">
        <v>0.39351154102222002</v>
      </c>
      <c r="H10" s="17">
        <v>0.44998726607702</v>
      </c>
      <c r="I10" s="17">
        <v>0.423569200275909</v>
      </c>
      <c r="J10" s="17">
        <v>0.31742104935044702</v>
      </c>
      <c r="K10" s="17">
        <v>0.22538281563190701</v>
      </c>
      <c r="L10" s="17">
        <v>0.16233741600004001</v>
      </c>
      <c r="M10" s="17"/>
      <c r="N10" s="17">
        <v>0.324521637080877</v>
      </c>
      <c r="O10" s="17">
        <v>0.24017905438173601</v>
      </c>
      <c r="P10" s="17">
        <v>0.29476533558120099</v>
      </c>
      <c r="Q10" s="17">
        <v>0.21371767414236001</v>
      </c>
      <c r="R10" s="17">
        <v>0.21345015295453099</v>
      </c>
      <c r="S10" s="17">
        <v>0.33570740256998</v>
      </c>
      <c r="T10" s="17">
        <v>0.30747729015865399</v>
      </c>
      <c r="U10" s="17">
        <v>0.369150387366312</v>
      </c>
      <c r="V10" s="17">
        <v>0.31506573647118702</v>
      </c>
      <c r="W10" s="17">
        <v>0.48077976137101203</v>
      </c>
      <c r="X10" s="17">
        <v>0.491722133014383</v>
      </c>
      <c r="Y10" s="17">
        <v>0.274723115469518</v>
      </c>
      <c r="Z10" s="17">
        <v>0.22167520015013101</v>
      </c>
      <c r="AA10" s="17">
        <v>0.166752928918318</v>
      </c>
      <c r="AB10" s="17">
        <v>0.31397341630901299</v>
      </c>
      <c r="AC10" s="17">
        <v>0.25146168438998201</v>
      </c>
      <c r="AD10" s="17">
        <v>0.42679301690874999</v>
      </c>
      <c r="AE10" s="17"/>
      <c r="AF10" s="17">
        <v>0.37026835656346102</v>
      </c>
      <c r="AG10" s="17">
        <v>0.26835287901918697</v>
      </c>
    </row>
    <row r="11" spans="2:33" x14ac:dyDescent="0.5">
      <c r="B11" s="18" t="s">
        <v>231</v>
      </c>
      <c r="C11" s="19">
        <v>4.3606706953045901E-2</v>
      </c>
      <c r="D11" s="19">
        <v>4.4557132128828197E-2</v>
      </c>
      <c r="E11" s="19">
        <v>4.28830734583701E-2</v>
      </c>
      <c r="F11" s="19"/>
      <c r="G11" s="19">
        <v>2.8132904201387199E-2</v>
      </c>
      <c r="H11" s="19">
        <v>2.5980853547697001E-2</v>
      </c>
      <c r="I11" s="19">
        <v>5.4211249730802297E-2</v>
      </c>
      <c r="J11" s="19">
        <v>5.6975791549267102E-2</v>
      </c>
      <c r="K11" s="19">
        <v>3.5274396981874401E-2</v>
      </c>
      <c r="L11" s="19">
        <v>4.5960078567044899E-2</v>
      </c>
      <c r="M11" s="19"/>
      <c r="N11" s="19">
        <v>7.5011665687007997E-2</v>
      </c>
      <c r="O11" s="19">
        <v>0.14673946190118101</v>
      </c>
      <c r="P11" s="19">
        <v>0</v>
      </c>
      <c r="Q11" s="19">
        <v>1.9014440255700302E-2</v>
      </c>
      <c r="R11" s="19">
        <v>0</v>
      </c>
      <c r="S11" s="19">
        <v>0</v>
      </c>
      <c r="T11" s="19">
        <v>4.0010399824324E-2</v>
      </c>
      <c r="U11" s="19">
        <v>2.9745556590154199E-2</v>
      </c>
      <c r="V11" s="19">
        <v>3.1647224742864001E-2</v>
      </c>
      <c r="W11" s="19">
        <v>5.7533394033580099E-2</v>
      </c>
      <c r="X11" s="19">
        <v>6.7044972062799801E-2</v>
      </c>
      <c r="Y11" s="19">
        <v>4.6785079186095001E-2</v>
      </c>
      <c r="Z11" s="19">
        <v>3.7521738734662101E-2</v>
      </c>
      <c r="AA11" s="19">
        <v>0.14733623839853899</v>
      </c>
      <c r="AB11" s="19">
        <v>2.3218795536648799E-2</v>
      </c>
      <c r="AC11" s="19">
        <v>5.6659359587439902E-2</v>
      </c>
      <c r="AD11" s="19">
        <v>6.0838415678155802E-2</v>
      </c>
      <c r="AE11" s="19"/>
      <c r="AF11" s="19">
        <v>2.90217782268599E-2</v>
      </c>
      <c r="AG11" s="19">
        <v>5.3217862621043298E-2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0.463750735372154</v>
      </c>
      <c r="D9" s="17">
        <v>0.45174823437129502</v>
      </c>
      <c r="E9" s="17">
        <v>0.476817876783387</v>
      </c>
      <c r="F9" s="17"/>
      <c r="G9" s="17">
        <v>0.22982756052481601</v>
      </c>
      <c r="H9" s="17">
        <v>0.26435923222298802</v>
      </c>
      <c r="I9" s="17">
        <v>0.320923227814985</v>
      </c>
      <c r="J9" s="17">
        <v>0.47341607419295401</v>
      </c>
      <c r="K9" s="17">
        <v>0.61445239985656597</v>
      </c>
      <c r="L9" s="17">
        <v>0.65779495664578902</v>
      </c>
      <c r="M9" s="17"/>
      <c r="N9" s="17">
        <v>0.43362618115645302</v>
      </c>
      <c r="O9" s="17">
        <v>0.46789520039295301</v>
      </c>
      <c r="P9" s="17">
        <v>0.57202075458555401</v>
      </c>
      <c r="Q9" s="17">
        <v>0.48409030963634497</v>
      </c>
      <c r="R9" s="17">
        <v>0.46578968449155</v>
      </c>
      <c r="S9" s="17">
        <v>0.70893485642443299</v>
      </c>
      <c r="T9" s="17">
        <v>0.42760949440558599</v>
      </c>
      <c r="U9" s="17">
        <v>0.41811172458803503</v>
      </c>
      <c r="V9" s="17">
        <v>0.407172546556755</v>
      </c>
      <c r="W9" s="17">
        <v>0.375128057273791</v>
      </c>
      <c r="X9" s="17">
        <v>0.193273739575755</v>
      </c>
      <c r="Y9" s="17">
        <v>0.61026720148069302</v>
      </c>
      <c r="Z9" s="17">
        <v>0.46987622496474701</v>
      </c>
      <c r="AA9" s="17">
        <v>0.52377750032007697</v>
      </c>
      <c r="AB9" s="17">
        <v>0.456312526994609</v>
      </c>
      <c r="AC9" s="17">
        <v>0.44132054450064301</v>
      </c>
      <c r="AD9" s="17">
        <v>0.35017938872087301</v>
      </c>
      <c r="AE9" s="17"/>
      <c r="AF9" s="17">
        <v>0.38478354023609501</v>
      </c>
      <c r="AG9" s="17">
        <v>0.51578842574188</v>
      </c>
    </row>
    <row r="10" spans="2:33" ht="28.7" x14ac:dyDescent="0.5">
      <c r="B10" s="18" t="s">
        <v>230</v>
      </c>
      <c r="C10" s="17">
        <v>0.47962846806648501</v>
      </c>
      <c r="D10" s="17">
        <v>0.480965028143994</v>
      </c>
      <c r="E10" s="17">
        <v>0.47635807177683398</v>
      </c>
      <c r="F10" s="17"/>
      <c r="G10" s="17">
        <v>0.699733767449779</v>
      </c>
      <c r="H10" s="17">
        <v>0.70468446460794898</v>
      </c>
      <c r="I10" s="17">
        <v>0.60506537857873899</v>
      </c>
      <c r="J10" s="17">
        <v>0.45395071176427298</v>
      </c>
      <c r="K10" s="17">
        <v>0.342613699304473</v>
      </c>
      <c r="L10" s="17">
        <v>0.29303795064640598</v>
      </c>
      <c r="M10" s="17"/>
      <c r="N10" s="17">
        <v>0.48631492944453403</v>
      </c>
      <c r="O10" s="17">
        <v>0.33899303191913599</v>
      </c>
      <c r="P10" s="17">
        <v>0.32700160355542801</v>
      </c>
      <c r="Q10" s="17">
        <v>0.42790965638798201</v>
      </c>
      <c r="R10" s="17">
        <v>0.53421031550845</v>
      </c>
      <c r="S10" s="17">
        <v>0.29106514357556701</v>
      </c>
      <c r="T10" s="17">
        <v>0.57239050559441396</v>
      </c>
      <c r="U10" s="17">
        <v>0.56258329441865995</v>
      </c>
      <c r="V10" s="17">
        <v>0.52841851210260804</v>
      </c>
      <c r="W10" s="17">
        <v>0.58777587835714995</v>
      </c>
      <c r="X10" s="17">
        <v>0.73968128836144498</v>
      </c>
      <c r="Y10" s="17">
        <v>0.34219263583565601</v>
      </c>
      <c r="Z10" s="17">
        <v>0.51369480258531697</v>
      </c>
      <c r="AA10" s="17">
        <v>0.34873410089331902</v>
      </c>
      <c r="AB10" s="17">
        <v>0.45368706393269898</v>
      </c>
      <c r="AC10" s="17">
        <v>0.55867945549935705</v>
      </c>
      <c r="AD10" s="17">
        <v>0.55696368474564995</v>
      </c>
      <c r="AE10" s="17"/>
      <c r="AF10" s="17">
        <v>0.59745141893051301</v>
      </c>
      <c r="AG10" s="17">
        <v>0.40198566683813097</v>
      </c>
    </row>
    <row r="11" spans="2:33" x14ac:dyDescent="0.5">
      <c r="B11" s="18" t="s">
        <v>231</v>
      </c>
      <c r="C11" s="19">
        <v>5.6620796561361E-2</v>
      </c>
      <c r="D11" s="19">
        <v>6.7286737484711007E-2</v>
      </c>
      <c r="E11" s="19">
        <v>4.68240514397784E-2</v>
      </c>
      <c r="F11" s="19"/>
      <c r="G11" s="19">
        <v>7.0438672025405394E-2</v>
      </c>
      <c r="H11" s="19">
        <v>3.0956303169062501E-2</v>
      </c>
      <c r="I11" s="19">
        <v>7.4011393606275303E-2</v>
      </c>
      <c r="J11" s="19">
        <v>7.2633214042773106E-2</v>
      </c>
      <c r="K11" s="19">
        <v>4.2933900838961203E-2</v>
      </c>
      <c r="L11" s="19">
        <v>4.9167092707805199E-2</v>
      </c>
      <c r="M11" s="19"/>
      <c r="N11" s="19">
        <v>8.0058889399013802E-2</v>
      </c>
      <c r="O11" s="19">
        <v>0.193111767687911</v>
      </c>
      <c r="P11" s="19">
        <v>0.100977641859018</v>
      </c>
      <c r="Q11" s="19">
        <v>8.8000033975673103E-2</v>
      </c>
      <c r="R11" s="19">
        <v>0</v>
      </c>
      <c r="S11" s="19">
        <v>0</v>
      </c>
      <c r="T11" s="19">
        <v>0</v>
      </c>
      <c r="U11" s="19">
        <v>1.9304980993304698E-2</v>
      </c>
      <c r="V11" s="19">
        <v>6.4408941340636794E-2</v>
      </c>
      <c r="W11" s="19">
        <v>3.7096064369059802E-2</v>
      </c>
      <c r="X11" s="19">
        <v>6.7044972062799801E-2</v>
      </c>
      <c r="Y11" s="19">
        <v>4.7540162683650702E-2</v>
      </c>
      <c r="Z11" s="19">
        <v>1.64289724499358E-2</v>
      </c>
      <c r="AA11" s="19">
        <v>0.12748839878660401</v>
      </c>
      <c r="AB11" s="19">
        <v>9.0000409072692106E-2</v>
      </c>
      <c r="AC11" s="19">
        <v>0</v>
      </c>
      <c r="AD11" s="19">
        <v>9.2856926533477699E-2</v>
      </c>
      <c r="AE11" s="19"/>
      <c r="AF11" s="19">
        <v>1.77650408333919E-2</v>
      </c>
      <c r="AG11" s="19">
        <v>8.2225907419989697E-2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0.168376150333443</v>
      </c>
      <c r="D9" s="17">
        <v>0.15131753121659899</v>
      </c>
      <c r="E9" s="17">
        <v>0.185047404141269</v>
      </c>
      <c r="F9" s="17"/>
      <c r="G9" s="17">
        <v>0.23791318465286901</v>
      </c>
      <c r="H9" s="17">
        <v>0.14624076857854701</v>
      </c>
      <c r="I9" s="17">
        <v>0.101754932545251</v>
      </c>
      <c r="J9" s="17">
        <v>0.11795611886377599</v>
      </c>
      <c r="K9" s="17">
        <v>0.17588218347843601</v>
      </c>
      <c r="L9" s="17">
        <v>0.24146536219643899</v>
      </c>
      <c r="M9" s="17"/>
      <c r="N9" s="17">
        <v>0.209808386381823</v>
      </c>
      <c r="O9" s="17">
        <v>0.20741007010073501</v>
      </c>
      <c r="P9" s="17">
        <v>0.37631553460031097</v>
      </c>
      <c r="Q9" s="17">
        <v>0.17061696956480299</v>
      </c>
      <c r="R9" s="17">
        <v>0.308150077923457</v>
      </c>
      <c r="S9" s="17">
        <v>0</v>
      </c>
      <c r="T9" s="17">
        <v>0.134376372194461</v>
      </c>
      <c r="U9" s="17">
        <v>0.141479150507788</v>
      </c>
      <c r="V9" s="17">
        <v>0.13450349136449299</v>
      </c>
      <c r="W9" s="17">
        <v>0.20668707070966799</v>
      </c>
      <c r="X9" s="17">
        <v>0.12954661488443001</v>
      </c>
      <c r="Y9" s="17">
        <v>0.13869967550141399</v>
      </c>
      <c r="Z9" s="17">
        <v>0.138079433202977</v>
      </c>
      <c r="AA9" s="17">
        <v>0.30851908264515499</v>
      </c>
      <c r="AB9" s="17">
        <v>0.15135716489991799</v>
      </c>
      <c r="AC9" s="17">
        <v>0.35578287937335701</v>
      </c>
      <c r="AD9" s="17">
        <v>0.18584754691445299</v>
      </c>
      <c r="AE9" s="17"/>
      <c r="AF9" s="17">
        <v>0.116495673668477</v>
      </c>
      <c r="AG9" s="17">
        <v>0.202564273341658</v>
      </c>
    </row>
    <row r="10" spans="2:33" ht="28.7" x14ac:dyDescent="0.5">
      <c r="B10" s="18" t="s">
        <v>230</v>
      </c>
      <c r="C10" s="17">
        <v>0.80211569540001004</v>
      </c>
      <c r="D10" s="17">
        <v>0.82096388252119101</v>
      </c>
      <c r="E10" s="17">
        <v>0.78364964059946995</v>
      </c>
      <c r="F10" s="17"/>
      <c r="G10" s="17">
        <v>0.71148814402675198</v>
      </c>
      <c r="H10" s="17">
        <v>0.82651213092436504</v>
      </c>
      <c r="I10" s="17">
        <v>0.85155968912409297</v>
      </c>
      <c r="J10" s="17">
        <v>0.84750199918152602</v>
      </c>
      <c r="K10" s="17">
        <v>0.81000775966533201</v>
      </c>
      <c r="L10" s="17">
        <v>0.74199526011250505</v>
      </c>
      <c r="M10" s="17"/>
      <c r="N10" s="17">
        <v>0.77650463161625705</v>
      </c>
      <c r="O10" s="17">
        <v>0.67925100872891897</v>
      </c>
      <c r="P10" s="17">
        <v>0.62368446539968903</v>
      </c>
      <c r="Q10" s="17">
        <v>0.81036859017949703</v>
      </c>
      <c r="R10" s="17">
        <v>0.69184992207654294</v>
      </c>
      <c r="S10" s="17">
        <v>1</v>
      </c>
      <c r="T10" s="17">
        <v>0.86562362780553903</v>
      </c>
      <c r="U10" s="17">
        <v>0.84041479820569898</v>
      </c>
      <c r="V10" s="17">
        <v>0.83359153549121701</v>
      </c>
      <c r="W10" s="17">
        <v>0.79331292929033204</v>
      </c>
      <c r="X10" s="17">
        <v>0.803408413052771</v>
      </c>
      <c r="Y10" s="17">
        <v>0.83797176369270199</v>
      </c>
      <c r="Z10" s="17">
        <v>0.81681507995651303</v>
      </c>
      <c r="AA10" s="17">
        <v>0.69148091735484496</v>
      </c>
      <c r="AB10" s="17">
        <v>0.79939403319424296</v>
      </c>
      <c r="AC10" s="17">
        <v>0.64421712062664305</v>
      </c>
      <c r="AD10" s="17">
        <v>0.76799718611188605</v>
      </c>
      <c r="AE10" s="17"/>
      <c r="AF10" s="17">
        <v>0.86828488596951303</v>
      </c>
      <c r="AG10" s="17">
        <v>0.758511615947289</v>
      </c>
    </row>
    <row r="11" spans="2:33" x14ac:dyDescent="0.5">
      <c r="B11" s="18" t="s">
        <v>231</v>
      </c>
      <c r="C11" s="19">
        <v>2.9508154266547501E-2</v>
      </c>
      <c r="D11" s="19">
        <v>2.7718586262210299E-2</v>
      </c>
      <c r="E11" s="19">
        <v>3.1302955259260301E-2</v>
      </c>
      <c r="F11" s="19"/>
      <c r="G11" s="19">
        <v>5.0598671320378999E-2</v>
      </c>
      <c r="H11" s="19">
        <v>2.7247100497088599E-2</v>
      </c>
      <c r="I11" s="19">
        <v>4.6685378330656398E-2</v>
      </c>
      <c r="J11" s="19">
        <v>3.4541881954697901E-2</v>
      </c>
      <c r="K11" s="19">
        <v>1.4110056856232201E-2</v>
      </c>
      <c r="L11" s="19">
        <v>1.65393776910558E-2</v>
      </c>
      <c r="M11" s="19"/>
      <c r="N11" s="19">
        <v>1.36869820019195E-2</v>
      </c>
      <c r="O11" s="19">
        <v>0.113338921170346</v>
      </c>
      <c r="P11" s="19">
        <v>0</v>
      </c>
      <c r="Q11" s="19">
        <v>1.9014440255700302E-2</v>
      </c>
      <c r="R11" s="19">
        <v>0</v>
      </c>
      <c r="S11" s="19">
        <v>0</v>
      </c>
      <c r="T11" s="19">
        <v>0</v>
      </c>
      <c r="U11" s="19">
        <v>1.8106051286513401E-2</v>
      </c>
      <c r="V11" s="19">
        <v>3.1904973144290097E-2</v>
      </c>
      <c r="W11" s="19">
        <v>0</v>
      </c>
      <c r="X11" s="19">
        <v>6.7044972062799801E-2</v>
      </c>
      <c r="Y11" s="19">
        <v>2.33285608058846E-2</v>
      </c>
      <c r="Z11" s="19">
        <v>4.51054868405096E-2</v>
      </c>
      <c r="AA11" s="19">
        <v>0</v>
      </c>
      <c r="AB11" s="19">
        <v>4.9248801905838899E-2</v>
      </c>
      <c r="AC11" s="19">
        <v>0</v>
      </c>
      <c r="AD11" s="19">
        <v>4.6155266973660902E-2</v>
      </c>
      <c r="AE11" s="19"/>
      <c r="AF11" s="19">
        <v>1.52194403620099E-2</v>
      </c>
      <c r="AG11" s="19">
        <v>3.8924110711053297E-2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0.43904259323679701</v>
      </c>
      <c r="D9" s="17">
        <v>0.37812238339686999</v>
      </c>
      <c r="E9" s="17">
        <v>0.49795101127917801</v>
      </c>
      <c r="F9" s="17"/>
      <c r="G9" s="17">
        <v>0.30379132496970201</v>
      </c>
      <c r="H9" s="17">
        <v>0.29835453787206401</v>
      </c>
      <c r="I9" s="17">
        <v>0.38818613468676899</v>
      </c>
      <c r="J9" s="17">
        <v>0.41827445445865802</v>
      </c>
      <c r="K9" s="17">
        <v>0.473431218307441</v>
      </c>
      <c r="L9" s="17">
        <v>0.59893378316519397</v>
      </c>
      <c r="M9" s="17"/>
      <c r="N9" s="17">
        <v>0.55402709410917705</v>
      </c>
      <c r="O9" s="17">
        <v>0.49757702719915797</v>
      </c>
      <c r="P9" s="17">
        <v>0.40824576405767399</v>
      </c>
      <c r="Q9" s="17">
        <v>0.414854196493671</v>
      </c>
      <c r="R9" s="17">
        <v>0.25890422356641202</v>
      </c>
      <c r="S9" s="17">
        <v>0.568142276160989</v>
      </c>
      <c r="T9" s="17">
        <v>0.453367186656157</v>
      </c>
      <c r="U9" s="17">
        <v>0.30700665261013599</v>
      </c>
      <c r="V9" s="17">
        <v>0.29879034180668401</v>
      </c>
      <c r="W9" s="17">
        <v>0.40399458804650601</v>
      </c>
      <c r="X9" s="17">
        <v>0.38943400345691898</v>
      </c>
      <c r="Y9" s="17">
        <v>0.45990973668849999</v>
      </c>
      <c r="Z9" s="17">
        <v>0.50926399417822699</v>
      </c>
      <c r="AA9" s="17">
        <v>0.45116554930524599</v>
      </c>
      <c r="AB9" s="17">
        <v>0.487261878142281</v>
      </c>
      <c r="AC9" s="17">
        <v>0.518527885855674</v>
      </c>
      <c r="AD9" s="17">
        <v>0.44902476525338803</v>
      </c>
      <c r="AE9" s="17"/>
      <c r="AF9" s="17">
        <v>0.278756971286162</v>
      </c>
      <c r="AG9" s="17">
        <v>0.54466738529652403</v>
      </c>
    </row>
    <row r="10" spans="2:33" ht="28.7" x14ac:dyDescent="0.5">
      <c r="B10" s="18" t="s">
        <v>230</v>
      </c>
      <c r="C10" s="17">
        <v>0.497901466728084</v>
      </c>
      <c r="D10" s="17">
        <v>0.568628454334144</v>
      </c>
      <c r="E10" s="17">
        <v>0.42953963444904503</v>
      </c>
      <c r="F10" s="17"/>
      <c r="G10" s="17">
        <v>0.61708611904199595</v>
      </c>
      <c r="H10" s="17">
        <v>0.66291333249199502</v>
      </c>
      <c r="I10" s="17">
        <v>0.535995524157592</v>
      </c>
      <c r="J10" s="17">
        <v>0.50576565223048298</v>
      </c>
      <c r="K10" s="17">
        <v>0.49049383408588898</v>
      </c>
      <c r="L10" s="17">
        <v>0.33193372315234698</v>
      </c>
      <c r="M10" s="17"/>
      <c r="N10" s="17">
        <v>0.32412567737060999</v>
      </c>
      <c r="O10" s="17">
        <v>0.43657811513147898</v>
      </c>
      <c r="P10" s="17">
        <v>0.44283636715389302</v>
      </c>
      <c r="Q10" s="17">
        <v>0.51616020978635702</v>
      </c>
      <c r="R10" s="17">
        <v>0.56019998483283595</v>
      </c>
      <c r="S10" s="17">
        <v>0.431857723839011</v>
      </c>
      <c r="T10" s="17">
        <v>0.36290028855501799</v>
      </c>
      <c r="U10" s="17">
        <v>0.66799490434253095</v>
      </c>
      <c r="V10" s="17">
        <v>0.61073707966058299</v>
      </c>
      <c r="W10" s="17">
        <v>0.56924792626451803</v>
      </c>
      <c r="X10" s="17">
        <v>0.61056599654308097</v>
      </c>
      <c r="Y10" s="17">
        <v>0.50260766102726195</v>
      </c>
      <c r="Z10" s="17">
        <v>0.41085264493128898</v>
      </c>
      <c r="AA10" s="17">
        <v>0.47414064273929102</v>
      </c>
      <c r="AB10" s="17">
        <v>0.45107993985327299</v>
      </c>
      <c r="AC10" s="17">
        <v>0.481472114144326</v>
      </c>
      <c r="AD10" s="17">
        <v>0.44391914395662502</v>
      </c>
      <c r="AE10" s="17"/>
      <c r="AF10" s="17">
        <v>0.69736898954398796</v>
      </c>
      <c r="AG10" s="17">
        <v>0.36645664114923499</v>
      </c>
    </row>
    <row r="11" spans="2:33" x14ac:dyDescent="0.5">
      <c r="B11" s="18" t="s">
        <v>231</v>
      </c>
      <c r="C11" s="19">
        <v>6.3055940035118302E-2</v>
      </c>
      <c r="D11" s="19">
        <v>5.3249162268985899E-2</v>
      </c>
      <c r="E11" s="19">
        <v>7.2509354271777501E-2</v>
      </c>
      <c r="F11" s="19"/>
      <c r="G11" s="19">
        <v>7.9122555988302895E-2</v>
      </c>
      <c r="H11" s="19">
        <v>3.8732129635940603E-2</v>
      </c>
      <c r="I11" s="19">
        <v>7.5818341155639707E-2</v>
      </c>
      <c r="J11" s="19">
        <v>7.5959893310858603E-2</v>
      </c>
      <c r="K11" s="19">
        <v>3.6074947606669697E-2</v>
      </c>
      <c r="L11" s="19">
        <v>6.9132493682459301E-2</v>
      </c>
      <c r="M11" s="19"/>
      <c r="N11" s="19">
        <v>0.121847228520213</v>
      </c>
      <c r="O11" s="19">
        <v>6.5844857669363793E-2</v>
      </c>
      <c r="P11" s="19">
        <v>0.14891786878843299</v>
      </c>
      <c r="Q11" s="19">
        <v>6.8985593719972801E-2</v>
      </c>
      <c r="R11" s="19">
        <v>0.180895791600752</v>
      </c>
      <c r="S11" s="19">
        <v>0</v>
      </c>
      <c r="T11" s="19">
        <v>0.18373252478882501</v>
      </c>
      <c r="U11" s="19">
        <v>2.49984430473328E-2</v>
      </c>
      <c r="V11" s="19">
        <v>9.0472578532733397E-2</v>
      </c>
      <c r="W11" s="19">
        <v>2.6757485688976099E-2</v>
      </c>
      <c r="X11" s="19">
        <v>0</v>
      </c>
      <c r="Y11" s="19">
        <v>3.7482602284238199E-2</v>
      </c>
      <c r="Z11" s="19">
        <v>7.9883360890483701E-2</v>
      </c>
      <c r="AA11" s="19">
        <v>7.4693807955463001E-2</v>
      </c>
      <c r="AB11" s="19">
        <v>6.1658182004445998E-2</v>
      </c>
      <c r="AC11" s="19">
        <v>0</v>
      </c>
      <c r="AD11" s="19">
        <v>0.107056090789986</v>
      </c>
      <c r="AE11" s="19"/>
      <c r="AF11" s="19">
        <v>2.38740391698503E-2</v>
      </c>
      <c r="AG11" s="19">
        <v>8.8875973554240498E-2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0.47173190753400601</v>
      </c>
      <c r="D9" s="17">
        <v>0.41043688453497701</v>
      </c>
      <c r="E9" s="17">
        <v>0.52954027864735898</v>
      </c>
      <c r="F9" s="17"/>
      <c r="G9" s="17">
        <v>0.42877676856070501</v>
      </c>
      <c r="H9" s="17">
        <v>0.30125049378096802</v>
      </c>
      <c r="I9" s="17">
        <v>0.382858941592844</v>
      </c>
      <c r="J9" s="17">
        <v>0.45536373797500201</v>
      </c>
      <c r="K9" s="17">
        <v>0.52270372287397604</v>
      </c>
      <c r="L9" s="17">
        <v>0.62839737035774501</v>
      </c>
      <c r="M9" s="17"/>
      <c r="N9" s="17">
        <v>0.55276198592988701</v>
      </c>
      <c r="O9" s="17">
        <v>0.37411275435424002</v>
      </c>
      <c r="P9" s="17">
        <v>0.40824576405767399</v>
      </c>
      <c r="Q9" s="17">
        <v>0.61123545330564999</v>
      </c>
      <c r="R9" s="17">
        <v>0.46703814408437899</v>
      </c>
      <c r="S9" s="17">
        <v>0.568142276160989</v>
      </c>
      <c r="T9" s="17">
        <v>0.40527936813688897</v>
      </c>
      <c r="U9" s="17">
        <v>0.29521773788213501</v>
      </c>
      <c r="V9" s="17">
        <v>0.32102679008504298</v>
      </c>
      <c r="W9" s="17">
        <v>0.417622990011012</v>
      </c>
      <c r="X9" s="17">
        <v>0.43256038844139699</v>
      </c>
      <c r="Y9" s="17">
        <v>0.49873703138610997</v>
      </c>
      <c r="Z9" s="17">
        <v>0.491886548014349</v>
      </c>
      <c r="AA9" s="17">
        <v>0.63841766873753203</v>
      </c>
      <c r="AB9" s="17">
        <v>0.57040922298978503</v>
      </c>
      <c r="AC9" s="17">
        <v>0.455566222616412</v>
      </c>
      <c r="AD9" s="17">
        <v>0.50089857952276995</v>
      </c>
      <c r="AE9" s="17"/>
      <c r="AF9" s="17">
        <v>0.32629106961531201</v>
      </c>
      <c r="AG9" s="17">
        <v>0.56757430484451299</v>
      </c>
    </row>
    <row r="10" spans="2:33" ht="28.7" x14ac:dyDescent="0.5">
      <c r="B10" s="18" t="s">
        <v>230</v>
      </c>
      <c r="C10" s="17">
        <v>0.46880712984054101</v>
      </c>
      <c r="D10" s="17">
        <v>0.541760726524804</v>
      </c>
      <c r="E10" s="17">
        <v>0.39982030809934899</v>
      </c>
      <c r="F10" s="17"/>
      <c r="G10" s="17">
        <v>0.55442042752677101</v>
      </c>
      <c r="H10" s="17">
        <v>0.66208939823149104</v>
      </c>
      <c r="I10" s="17">
        <v>0.54856036737164704</v>
      </c>
      <c r="J10" s="17">
        <v>0.462090280357497</v>
      </c>
      <c r="K10" s="17">
        <v>0.43162222140932899</v>
      </c>
      <c r="L10" s="17">
        <v>0.30000114320905502</v>
      </c>
      <c r="M10" s="17"/>
      <c r="N10" s="17">
        <v>0.38121064200319099</v>
      </c>
      <c r="O10" s="17">
        <v>0.56004238797639705</v>
      </c>
      <c r="P10" s="17">
        <v>0.59175423594232601</v>
      </c>
      <c r="Q10" s="17">
        <v>0.36975010643864997</v>
      </c>
      <c r="R10" s="17">
        <v>0.53296185591562095</v>
      </c>
      <c r="S10" s="17">
        <v>0.431857723839011</v>
      </c>
      <c r="T10" s="17">
        <v>0.46139797066782101</v>
      </c>
      <c r="U10" s="17">
        <v>0.65909229091521904</v>
      </c>
      <c r="V10" s="17">
        <v>0.58187770063254296</v>
      </c>
      <c r="W10" s="17">
        <v>0.582377009988988</v>
      </c>
      <c r="X10" s="17">
        <v>0.50039463949580398</v>
      </c>
      <c r="Y10" s="17">
        <v>0.45973346237189699</v>
      </c>
      <c r="Z10" s="17">
        <v>0.43703780227512801</v>
      </c>
      <c r="AA10" s="17">
        <v>0.28688852330700498</v>
      </c>
      <c r="AB10" s="17">
        <v>0.36093237139697099</v>
      </c>
      <c r="AC10" s="17">
        <v>0.42552798647494</v>
      </c>
      <c r="AD10" s="17">
        <v>0.40848206431055401</v>
      </c>
      <c r="AE10" s="17"/>
      <c r="AF10" s="17">
        <v>0.64207671556942003</v>
      </c>
      <c r="AG10" s="17">
        <v>0.354626183725959</v>
      </c>
    </row>
    <row r="11" spans="2:33" x14ac:dyDescent="0.5">
      <c r="B11" s="18" t="s">
        <v>231</v>
      </c>
      <c r="C11" s="19">
        <v>5.9460962625452897E-2</v>
      </c>
      <c r="D11" s="19">
        <v>4.78023889402188E-2</v>
      </c>
      <c r="E11" s="19">
        <v>7.0639413253291705E-2</v>
      </c>
      <c r="F11" s="19"/>
      <c r="G11" s="19">
        <v>1.68028039125241E-2</v>
      </c>
      <c r="H11" s="19">
        <v>3.6660107987541699E-2</v>
      </c>
      <c r="I11" s="19">
        <v>6.8580691035508803E-2</v>
      </c>
      <c r="J11" s="19">
        <v>8.2545981667501003E-2</v>
      </c>
      <c r="K11" s="19">
        <v>4.5674055716695E-2</v>
      </c>
      <c r="L11" s="19">
        <v>7.1601486433199898E-2</v>
      </c>
      <c r="M11" s="19"/>
      <c r="N11" s="19">
        <v>6.6027372066922094E-2</v>
      </c>
      <c r="O11" s="19">
        <v>6.5844857669363793E-2</v>
      </c>
      <c r="P11" s="19">
        <v>0</v>
      </c>
      <c r="Q11" s="19">
        <v>1.9014440255700302E-2</v>
      </c>
      <c r="R11" s="19">
        <v>0</v>
      </c>
      <c r="S11" s="19">
        <v>0</v>
      </c>
      <c r="T11" s="19">
        <v>0.13332266119528999</v>
      </c>
      <c r="U11" s="19">
        <v>4.5689971202645903E-2</v>
      </c>
      <c r="V11" s="19">
        <v>9.7095509282414005E-2</v>
      </c>
      <c r="W11" s="19">
        <v>0</v>
      </c>
      <c r="X11" s="19">
        <v>6.7044972062799801E-2</v>
      </c>
      <c r="Y11" s="19">
        <v>4.1529506241992899E-2</v>
      </c>
      <c r="Z11" s="19">
        <v>7.1075649710522895E-2</v>
      </c>
      <c r="AA11" s="19">
        <v>7.4693807955463001E-2</v>
      </c>
      <c r="AB11" s="19">
        <v>6.8658405613243698E-2</v>
      </c>
      <c r="AC11" s="19">
        <v>0.118905790908649</v>
      </c>
      <c r="AD11" s="19">
        <v>9.0619356166675297E-2</v>
      </c>
      <c r="AE11" s="19"/>
      <c r="AF11" s="19">
        <v>3.1632214815268601E-2</v>
      </c>
      <c r="AG11" s="19">
        <v>7.7799511429528304E-2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0.36956069100073502</v>
      </c>
      <c r="D9" s="17">
        <v>0.353564867635215</v>
      </c>
      <c r="E9" s="17">
        <v>0.38601305021455801</v>
      </c>
      <c r="F9" s="17"/>
      <c r="G9" s="17">
        <v>0.18844667663356399</v>
      </c>
      <c r="H9" s="17">
        <v>0.21324347667694199</v>
      </c>
      <c r="I9" s="17">
        <v>0.220903670660545</v>
      </c>
      <c r="J9" s="17">
        <v>0.30979873250876699</v>
      </c>
      <c r="K9" s="17">
        <v>0.44696510190974897</v>
      </c>
      <c r="L9" s="17">
        <v>0.631043906819169</v>
      </c>
      <c r="M9" s="17"/>
      <c r="N9" s="17">
        <v>0.49907553092208001</v>
      </c>
      <c r="O9" s="17">
        <v>0.47450196831472002</v>
      </c>
      <c r="P9" s="17">
        <v>0.43682088464931301</v>
      </c>
      <c r="Q9" s="17">
        <v>0.44934280710423202</v>
      </c>
      <c r="R9" s="17">
        <v>0.260526966203185</v>
      </c>
      <c r="S9" s="17">
        <v>0.33570740256998</v>
      </c>
      <c r="T9" s="17">
        <v>0.53910300263935595</v>
      </c>
      <c r="U9" s="17">
        <v>0.29745555226520498</v>
      </c>
      <c r="V9" s="17">
        <v>0.359233047680319</v>
      </c>
      <c r="W9" s="17">
        <v>0.28306174936046902</v>
      </c>
      <c r="X9" s="17">
        <v>0.388699756841202</v>
      </c>
      <c r="Y9" s="17">
        <v>0.395041287678428</v>
      </c>
      <c r="Z9" s="17">
        <v>0.39913100895800102</v>
      </c>
      <c r="AA9" s="17">
        <v>0.319293807986474</v>
      </c>
      <c r="AB9" s="17">
        <v>0.35698699237769999</v>
      </c>
      <c r="AC9" s="17">
        <v>0.42413284213157199</v>
      </c>
      <c r="AD9" s="17">
        <v>0.19624564593365801</v>
      </c>
      <c r="AE9" s="17"/>
      <c r="AF9" s="17">
        <v>0.26617237030012098</v>
      </c>
      <c r="AG9" s="17">
        <v>0.43769138009504499</v>
      </c>
    </row>
    <row r="10" spans="2:33" ht="28.7" x14ac:dyDescent="0.5">
      <c r="B10" s="18" t="s">
        <v>230</v>
      </c>
      <c r="C10" s="17">
        <v>0.59277949015331399</v>
      </c>
      <c r="D10" s="17">
        <v>0.61322114262424299</v>
      </c>
      <c r="E10" s="17">
        <v>0.57200635550483403</v>
      </c>
      <c r="F10" s="17"/>
      <c r="G10" s="17">
        <v>0.79393360144848901</v>
      </c>
      <c r="H10" s="17">
        <v>0.76595134948292198</v>
      </c>
      <c r="I10" s="17">
        <v>0.73600599600703298</v>
      </c>
      <c r="J10" s="17">
        <v>0.63752148106181505</v>
      </c>
      <c r="K10" s="17">
        <v>0.51586803633826706</v>
      </c>
      <c r="L10" s="17">
        <v>0.33049717479555801</v>
      </c>
      <c r="M10" s="17"/>
      <c r="N10" s="17">
        <v>0.50092446907791999</v>
      </c>
      <c r="O10" s="17">
        <v>0.45965317401591599</v>
      </c>
      <c r="P10" s="17">
        <v>0.56317911535068699</v>
      </c>
      <c r="Q10" s="17">
        <v>0.51422809270972802</v>
      </c>
      <c r="R10" s="17">
        <v>0.73947303379681495</v>
      </c>
      <c r="S10" s="17">
        <v>0.431857723839011</v>
      </c>
      <c r="T10" s="17">
        <v>0.46089699736064399</v>
      </c>
      <c r="U10" s="17">
        <v>0.68908315595806002</v>
      </c>
      <c r="V10" s="17">
        <v>0.57543701180920803</v>
      </c>
      <c r="W10" s="17">
        <v>0.67984218627047099</v>
      </c>
      <c r="X10" s="17">
        <v>0.61130024315879905</v>
      </c>
      <c r="Y10" s="17">
        <v>0.56344857543951898</v>
      </c>
      <c r="Z10" s="17">
        <v>0.54243787431333301</v>
      </c>
      <c r="AA10" s="17">
        <v>0.60601238405806301</v>
      </c>
      <c r="AB10" s="17">
        <v>0.60587520690934904</v>
      </c>
      <c r="AC10" s="17">
        <v>0.57586715786842801</v>
      </c>
      <c r="AD10" s="17">
        <v>0.70834136789200397</v>
      </c>
      <c r="AE10" s="17"/>
      <c r="AF10" s="17">
        <v>0.71856799074151601</v>
      </c>
      <c r="AG10" s="17">
        <v>0.50988756225334497</v>
      </c>
    </row>
    <row r="11" spans="2:33" x14ac:dyDescent="0.5">
      <c r="B11" s="18" t="s">
        <v>231</v>
      </c>
      <c r="C11" s="19">
        <v>3.7659818845951099E-2</v>
      </c>
      <c r="D11" s="19">
        <v>3.3213989740543001E-2</v>
      </c>
      <c r="E11" s="19">
        <v>4.1980594280608102E-2</v>
      </c>
      <c r="F11" s="19"/>
      <c r="G11" s="19">
        <v>1.7619721917947698E-2</v>
      </c>
      <c r="H11" s="19">
        <v>2.08051738401357E-2</v>
      </c>
      <c r="I11" s="19">
        <v>4.3090333332422202E-2</v>
      </c>
      <c r="J11" s="19">
        <v>5.2679786429418E-2</v>
      </c>
      <c r="K11" s="19">
        <v>3.7166861751984401E-2</v>
      </c>
      <c r="L11" s="19">
        <v>3.8458918385272101E-2</v>
      </c>
      <c r="M11" s="19"/>
      <c r="N11" s="19">
        <v>0</v>
      </c>
      <c r="O11" s="19">
        <v>6.5844857669363793E-2</v>
      </c>
      <c r="P11" s="19">
        <v>0</v>
      </c>
      <c r="Q11" s="19">
        <v>3.6429100186039599E-2</v>
      </c>
      <c r="R11" s="19">
        <v>0</v>
      </c>
      <c r="S11" s="19">
        <v>0.23243487359100801</v>
      </c>
      <c r="T11" s="19">
        <v>0</v>
      </c>
      <c r="U11" s="19">
        <v>1.3461291776734999E-2</v>
      </c>
      <c r="V11" s="19">
        <v>6.5329940510473306E-2</v>
      </c>
      <c r="W11" s="19">
        <v>3.7096064369059802E-2</v>
      </c>
      <c r="X11" s="19">
        <v>0</v>
      </c>
      <c r="Y11" s="19">
        <v>4.1510136882053197E-2</v>
      </c>
      <c r="Z11" s="19">
        <v>5.8431116728665397E-2</v>
      </c>
      <c r="AA11" s="19">
        <v>7.4693807955463001E-2</v>
      </c>
      <c r="AB11" s="19">
        <v>3.7137800712950898E-2</v>
      </c>
      <c r="AC11" s="19">
        <v>0</v>
      </c>
      <c r="AD11" s="19">
        <v>9.5412986174338896E-2</v>
      </c>
      <c r="AE11" s="19"/>
      <c r="AF11" s="19">
        <v>1.5259638958363599E-2</v>
      </c>
      <c r="AG11" s="19">
        <v>5.2421057651610002E-2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0.54071239515653002</v>
      </c>
      <c r="D9" s="17">
        <v>0.49781885473624599</v>
      </c>
      <c r="E9" s="17">
        <v>0.58308632127662396</v>
      </c>
      <c r="F9" s="17"/>
      <c r="G9" s="17">
        <v>0.24921346589488999</v>
      </c>
      <c r="H9" s="17">
        <v>0.38944195977916102</v>
      </c>
      <c r="I9" s="17">
        <v>0.46291722189970302</v>
      </c>
      <c r="J9" s="17">
        <v>0.51813387048515902</v>
      </c>
      <c r="K9" s="17">
        <v>0.65110904166635297</v>
      </c>
      <c r="L9" s="17">
        <v>0.733453233260565</v>
      </c>
      <c r="M9" s="17"/>
      <c r="N9" s="17">
        <v>0.69042306189228797</v>
      </c>
      <c r="O9" s="17">
        <v>0.66393929129275397</v>
      </c>
      <c r="P9" s="17">
        <v>0.71242027225651905</v>
      </c>
      <c r="Q9" s="17">
        <v>0.50610858479099796</v>
      </c>
      <c r="R9" s="17">
        <v>0.260526966203185</v>
      </c>
      <c r="S9" s="17">
        <v>0.568142276160989</v>
      </c>
      <c r="T9" s="17">
        <v>0.60642559788164896</v>
      </c>
      <c r="U9" s="17">
        <v>0.38314191604245801</v>
      </c>
      <c r="V9" s="17">
        <v>0.46836315095508801</v>
      </c>
      <c r="W9" s="17">
        <v>0.49781121791452199</v>
      </c>
      <c r="X9" s="17">
        <v>0.24968908621077601</v>
      </c>
      <c r="Y9" s="17">
        <v>0.59632120262159705</v>
      </c>
      <c r="Z9" s="17">
        <v>0.55570444526949303</v>
      </c>
      <c r="AA9" s="17">
        <v>0.83404840824913196</v>
      </c>
      <c r="AB9" s="17">
        <v>0.60526956282713595</v>
      </c>
      <c r="AC9" s="17">
        <v>0.49978656125535598</v>
      </c>
      <c r="AD9" s="17">
        <v>0.473995611460928</v>
      </c>
      <c r="AE9" s="17"/>
      <c r="AF9" s="17">
        <v>0.42312882675554803</v>
      </c>
      <c r="AG9" s="17">
        <v>0.61819744846854396</v>
      </c>
    </row>
    <row r="10" spans="2:33" ht="28.7" x14ac:dyDescent="0.5">
      <c r="B10" s="18" t="s">
        <v>230</v>
      </c>
      <c r="C10" s="17">
        <v>0.410792841003562</v>
      </c>
      <c r="D10" s="17">
        <v>0.45428982283445002</v>
      </c>
      <c r="E10" s="17">
        <v>0.36766443452540198</v>
      </c>
      <c r="F10" s="17"/>
      <c r="G10" s="17">
        <v>0.74372405505551797</v>
      </c>
      <c r="H10" s="17">
        <v>0.592191430487226</v>
      </c>
      <c r="I10" s="17">
        <v>0.49831156611446598</v>
      </c>
      <c r="J10" s="17">
        <v>0.39587968502940701</v>
      </c>
      <c r="K10" s="17">
        <v>0.31798502677752</v>
      </c>
      <c r="L10" s="17">
        <v>0.19712350916999799</v>
      </c>
      <c r="M10" s="17"/>
      <c r="N10" s="17">
        <v>0.29136516545985403</v>
      </c>
      <c r="O10" s="17">
        <v>0.27021585103788198</v>
      </c>
      <c r="P10" s="17">
        <v>0.28757972774348101</v>
      </c>
      <c r="Q10" s="17">
        <v>0.353343341814641</v>
      </c>
      <c r="R10" s="17">
        <v>0.73947303379681495</v>
      </c>
      <c r="S10" s="17">
        <v>0.431857723839011</v>
      </c>
      <c r="T10" s="17">
        <v>0.26280934389836302</v>
      </c>
      <c r="U10" s="17">
        <v>0.60253461194472702</v>
      </c>
      <c r="V10" s="17">
        <v>0.47675265618808799</v>
      </c>
      <c r="W10" s="17">
        <v>0.50218878208547801</v>
      </c>
      <c r="X10" s="17">
        <v>0.68326594172642396</v>
      </c>
      <c r="Y10" s="17">
        <v>0.34935181171601198</v>
      </c>
      <c r="Z10" s="17">
        <v>0.396326737397944</v>
      </c>
      <c r="AA10" s="17">
        <v>9.1257783795404904E-2</v>
      </c>
      <c r="AB10" s="17">
        <v>0.35276128041506399</v>
      </c>
      <c r="AC10" s="17">
        <v>0.436698901036216</v>
      </c>
      <c r="AD10" s="17">
        <v>0.44102109770856401</v>
      </c>
      <c r="AE10" s="17"/>
      <c r="AF10" s="17">
        <v>0.56090479174194796</v>
      </c>
      <c r="AG10" s="17">
        <v>0.311872280385187</v>
      </c>
    </row>
    <row r="11" spans="2:33" x14ac:dyDescent="0.5">
      <c r="B11" s="18" t="s">
        <v>231</v>
      </c>
      <c r="C11" s="19">
        <v>4.8494763839908001E-2</v>
      </c>
      <c r="D11" s="19">
        <v>4.7891322429304002E-2</v>
      </c>
      <c r="E11" s="19">
        <v>4.9249244197974301E-2</v>
      </c>
      <c r="F11" s="19"/>
      <c r="G11" s="19">
        <v>7.0624790495916199E-3</v>
      </c>
      <c r="H11" s="19">
        <v>1.8366609733613801E-2</v>
      </c>
      <c r="I11" s="19">
        <v>3.8771211985831701E-2</v>
      </c>
      <c r="J11" s="19">
        <v>8.5986444485432995E-2</v>
      </c>
      <c r="K11" s="19">
        <v>3.0905931556126701E-2</v>
      </c>
      <c r="L11" s="19">
        <v>6.9423257569436306E-2</v>
      </c>
      <c r="M11" s="19"/>
      <c r="N11" s="19">
        <v>1.8211772647858001E-2</v>
      </c>
      <c r="O11" s="19">
        <v>6.5844857669363793E-2</v>
      </c>
      <c r="P11" s="19">
        <v>0</v>
      </c>
      <c r="Q11" s="19">
        <v>0.14054807339436101</v>
      </c>
      <c r="R11" s="19">
        <v>0</v>
      </c>
      <c r="S11" s="19">
        <v>0</v>
      </c>
      <c r="T11" s="19">
        <v>0.13076505821998899</v>
      </c>
      <c r="U11" s="19">
        <v>1.43234720128157E-2</v>
      </c>
      <c r="V11" s="19">
        <v>5.4884192856824797E-2</v>
      </c>
      <c r="W11" s="19">
        <v>0</v>
      </c>
      <c r="X11" s="19">
        <v>6.7044972062799801E-2</v>
      </c>
      <c r="Y11" s="19">
        <v>5.4326985662390401E-2</v>
      </c>
      <c r="Z11" s="19">
        <v>4.7968817332562301E-2</v>
      </c>
      <c r="AA11" s="19">
        <v>7.4693807955463001E-2</v>
      </c>
      <c r="AB11" s="19">
        <v>4.19691567577994E-2</v>
      </c>
      <c r="AC11" s="19">
        <v>6.3514537708428104E-2</v>
      </c>
      <c r="AD11" s="19">
        <v>8.4983290830508401E-2</v>
      </c>
      <c r="AE11" s="19"/>
      <c r="AF11" s="19">
        <v>1.5966381502504099E-2</v>
      </c>
      <c r="AG11" s="19">
        <v>6.9930271146269707E-2</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0.57198734018077402</v>
      </c>
      <c r="D9" s="17">
        <v>0.51679035936876205</v>
      </c>
      <c r="E9" s="17">
        <v>0.62603613154562099</v>
      </c>
      <c r="F9" s="17"/>
      <c r="G9" s="17">
        <v>0.416377879621666</v>
      </c>
      <c r="H9" s="17">
        <v>0.41756332324191697</v>
      </c>
      <c r="I9" s="17">
        <v>0.53137957362837096</v>
      </c>
      <c r="J9" s="17">
        <v>0.57960323624315002</v>
      </c>
      <c r="K9" s="17">
        <v>0.60754901651321003</v>
      </c>
      <c r="L9" s="17">
        <v>0.71542610900024495</v>
      </c>
      <c r="M9" s="17"/>
      <c r="N9" s="17">
        <v>0.65965467424945301</v>
      </c>
      <c r="O9" s="17">
        <v>0.41777033569355498</v>
      </c>
      <c r="P9" s="17">
        <v>0.63606632312672895</v>
      </c>
      <c r="Q9" s="17">
        <v>0.65449744440167501</v>
      </c>
      <c r="R9" s="17">
        <v>0.54040347821523704</v>
      </c>
      <c r="S9" s="17">
        <v>0.568142276160989</v>
      </c>
      <c r="T9" s="17">
        <v>0.61613462381694495</v>
      </c>
      <c r="U9" s="17">
        <v>0.41880345575540701</v>
      </c>
      <c r="V9" s="17">
        <v>0.51448439741048901</v>
      </c>
      <c r="W9" s="17">
        <v>0.55636820037540102</v>
      </c>
      <c r="X9" s="17">
        <v>0.58502378655134901</v>
      </c>
      <c r="Y9" s="17">
        <v>0.60645714889512103</v>
      </c>
      <c r="Z9" s="17">
        <v>0.59386444629920199</v>
      </c>
      <c r="AA9" s="17">
        <v>0.60107266380798297</v>
      </c>
      <c r="AB9" s="17">
        <v>0.64124347438426299</v>
      </c>
      <c r="AC9" s="17">
        <v>0.53165212712868004</v>
      </c>
      <c r="AD9" s="17">
        <v>0.54722256363414901</v>
      </c>
      <c r="AE9" s="17"/>
      <c r="AF9" s="17">
        <v>0.45999384609844401</v>
      </c>
      <c r="AG9" s="17">
        <v>0.64578865423832199</v>
      </c>
    </row>
    <row r="10" spans="2:33" ht="28.7" x14ac:dyDescent="0.5">
      <c r="B10" s="18" t="s">
        <v>230</v>
      </c>
      <c r="C10" s="17">
        <v>0.35734047677161102</v>
      </c>
      <c r="D10" s="17">
        <v>0.42478173444947398</v>
      </c>
      <c r="E10" s="17">
        <v>0.29151980228629099</v>
      </c>
      <c r="F10" s="17"/>
      <c r="G10" s="17">
        <v>0.50846530819909397</v>
      </c>
      <c r="H10" s="17">
        <v>0.54473183683717197</v>
      </c>
      <c r="I10" s="17">
        <v>0.41439682975574299</v>
      </c>
      <c r="J10" s="17">
        <v>0.346017777520504</v>
      </c>
      <c r="K10" s="17">
        <v>0.290091731629603</v>
      </c>
      <c r="L10" s="17">
        <v>0.20932867365082</v>
      </c>
      <c r="M10" s="17"/>
      <c r="N10" s="17">
        <v>0.27510402837812498</v>
      </c>
      <c r="O10" s="17">
        <v>0.45792163188518897</v>
      </c>
      <c r="P10" s="17">
        <v>0.36393367687327099</v>
      </c>
      <c r="Q10" s="17">
        <v>0.26134168969457999</v>
      </c>
      <c r="R10" s="17">
        <v>0.45959652178476301</v>
      </c>
      <c r="S10" s="17">
        <v>0.431857723839011</v>
      </c>
      <c r="T10" s="17">
        <v>0.29055311481208901</v>
      </c>
      <c r="U10" s="17">
        <v>0.54228761505784295</v>
      </c>
      <c r="V10" s="17">
        <v>0.37823209405487401</v>
      </c>
      <c r="W10" s="17">
        <v>0.41687431393562302</v>
      </c>
      <c r="X10" s="17">
        <v>0.41497621344865199</v>
      </c>
      <c r="Y10" s="17">
        <v>0.33663352999792501</v>
      </c>
      <c r="Z10" s="17">
        <v>0.35365043450584699</v>
      </c>
      <c r="AA10" s="17">
        <v>0.32423352823655399</v>
      </c>
      <c r="AB10" s="17">
        <v>0.244356360297315</v>
      </c>
      <c r="AC10" s="17">
        <v>0.35195439014194702</v>
      </c>
      <c r="AD10" s="17">
        <v>0.35736445019151197</v>
      </c>
      <c r="AE10" s="17"/>
      <c r="AF10" s="17">
        <v>0.51784868777102699</v>
      </c>
      <c r="AG10" s="17">
        <v>0.251569003295884</v>
      </c>
    </row>
    <row r="11" spans="2:33" x14ac:dyDescent="0.5">
      <c r="B11" s="18" t="s">
        <v>231</v>
      </c>
      <c r="C11" s="19">
        <v>7.0672183047614898E-2</v>
      </c>
      <c r="D11" s="19">
        <v>5.8427906181763599E-2</v>
      </c>
      <c r="E11" s="19">
        <v>8.2444066168087804E-2</v>
      </c>
      <c r="F11" s="19"/>
      <c r="G11" s="19">
        <v>7.5156812179239293E-2</v>
      </c>
      <c r="H11" s="19">
        <v>3.77048399209109E-2</v>
      </c>
      <c r="I11" s="19">
        <v>5.4223596615885897E-2</v>
      </c>
      <c r="J11" s="19">
        <v>7.4378986236346298E-2</v>
      </c>
      <c r="K11" s="19">
        <v>0.102359251857187</v>
      </c>
      <c r="L11" s="19">
        <v>7.5245217348935897E-2</v>
      </c>
      <c r="M11" s="19"/>
      <c r="N11" s="19">
        <v>6.5241297372421306E-2</v>
      </c>
      <c r="O11" s="19">
        <v>0.124308032421256</v>
      </c>
      <c r="P11" s="19">
        <v>0</v>
      </c>
      <c r="Q11" s="19">
        <v>8.41608659037449E-2</v>
      </c>
      <c r="R11" s="19">
        <v>0</v>
      </c>
      <c r="S11" s="19">
        <v>0</v>
      </c>
      <c r="T11" s="19">
        <v>9.3312261370966001E-2</v>
      </c>
      <c r="U11" s="19">
        <v>3.8908929186750402E-2</v>
      </c>
      <c r="V11" s="19">
        <v>0.107283508534636</v>
      </c>
      <c r="W11" s="19">
        <v>2.6757485688976099E-2</v>
      </c>
      <c r="X11" s="19">
        <v>0</v>
      </c>
      <c r="Y11" s="19">
        <v>5.6909321106954E-2</v>
      </c>
      <c r="Z11" s="19">
        <v>5.2485119194951198E-2</v>
      </c>
      <c r="AA11" s="19">
        <v>7.4693807955463001E-2</v>
      </c>
      <c r="AB11" s="19">
        <v>0.114400165318422</v>
      </c>
      <c r="AC11" s="19">
        <v>0.116393482729372</v>
      </c>
      <c r="AD11" s="19">
        <v>9.5412986174338896E-2</v>
      </c>
      <c r="AE11" s="19"/>
      <c r="AF11" s="19">
        <v>2.2157466130528498E-2</v>
      </c>
      <c r="AG11" s="19">
        <v>0.102642342465794</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G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229</v>
      </c>
      <c r="C9" s="17">
        <v>0.73266531655298595</v>
      </c>
      <c r="D9" s="17">
        <v>0.71616942128553296</v>
      </c>
      <c r="E9" s="17">
        <v>0.74941487675131102</v>
      </c>
      <c r="F9" s="17"/>
      <c r="G9" s="17">
        <v>0.50576369585744296</v>
      </c>
      <c r="H9" s="17">
        <v>0.62753732409330798</v>
      </c>
      <c r="I9" s="17">
        <v>0.66352761330933197</v>
      </c>
      <c r="J9" s="17">
        <v>0.77435354802155798</v>
      </c>
      <c r="K9" s="17">
        <v>0.80191093067525498</v>
      </c>
      <c r="L9" s="17">
        <v>0.84541838743943198</v>
      </c>
      <c r="M9" s="17"/>
      <c r="N9" s="17">
        <v>0.76691306019346195</v>
      </c>
      <c r="O9" s="17">
        <v>0.55088906250415404</v>
      </c>
      <c r="P9" s="17">
        <v>0.774471439550805</v>
      </c>
      <c r="Q9" s="17">
        <v>0.76331866113374602</v>
      </c>
      <c r="R9" s="17">
        <v>0.85991518117632704</v>
      </c>
      <c r="S9" s="17">
        <v>1</v>
      </c>
      <c r="T9" s="17">
        <v>0.76497765414966301</v>
      </c>
      <c r="U9" s="17">
        <v>0.64856467202127199</v>
      </c>
      <c r="V9" s="17">
        <v>0.68906065564152097</v>
      </c>
      <c r="W9" s="17">
        <v>0.74986698552239295</v>
      </c>
      <c r="X9" s="17">
        <v>0.83959782002638506</v>
      </c>
      <c r="Y9" s="17">
        <v>0.75092123872231697</v>
      </c>
      <c r="Z9" s="17">
        <v>0.75445123660985403</v>
      </c>
      <c r="AA9" s="17">
        <v>0.68552411235129695</v>
      </c>
      <c r="AB9" s="17">
        <v>0.76211073669935503</v>
      </c>
      <c r="AC9" s="17">
        <v>0.70046842754157301</v>
      </c>
      <c r="AD9" s="17">
        <v>0.69045517152069602</v>
      </c>
      <c r="AE9" s="17"/>
      <c r="AF9" s="17">
        <v>0.69356856403057698</v>
      </c>
      <c r="AG9" s="17">
        <v>0.75842923913776805</v>
      </c>
    </row>
    <row r="10" spans="2:33" ht="28.7" x14ac:dyDescent="0.5">
      <c r="B10" s="18" t="s">
        <v>230</v>
      </c>
      <c r="C10" s="17">
        <v>0.158549614483384</v>
      </c>
      <c r="D10" s="17">
        <v>0.19697399771268501</v>
      </c>
      <c r="E10" s="17">
        <v>0.12078645378984</v>
      </c>
      <c r="F10" s="17"/>
      <c r="G10" s="17">
        <v>0.38839259424457601</v>
      </c>
      <c r="H10" s="17">
        <v>0.28205632182581603</v>
      </c>
      <c r="I10" s="17">
        <v>0.21149537941553401</v>
      </c>
      <c r="J10" s="17">
        <v>0.12606862846740199</v>
      </c>
      <c r="K10" s="17">
        <v>9.4614481006498205E-2</v>
      </c>
      <c r="L10" s="17">
        <v>3.5560382326341698E-2</v>
      </c>
      <c r="M10" s="17"/>
      <c r="N10" s="17">
        <v>0.15405520754916399</v>
      </c>
      <c r="O10" s="17">
        <v>0.34225562578746799</v>
      </c>
      <c r="P10" s="17">
        <v>7.6610691660761399E-2</v>
      </c>
      <c r="Q10" s="17">
        <v>0.124850048386784</v>
      </c>
      <c r="R10" s="17">
        <v>0.14008481882367299</v>
      </c>
      <c r="S10" s="17">
        <v>0</v>
      </c>
      <c r="T10" s="17">
        <v>4.6652558934272698E-2</v>
      </c>
      <c r="U10" s="17">
        <v>0.26731267491123201</v>
      </c>
      <c r="V10" s="17">
        <v>0.14122151077581499</v>
      </c>
      <c r="W10" s="17">
        <v>0.165842134755051</v>
      </c>
      <c r="X10" s="17">
        <v>0.120229133455566</v>
      </c>
      <c r="Y10" s="17">
        <v>0.11469447711457099</v>
      </c>
      <c r="Z10" s="17">
        <v>0.14681279421649501</v>
      </c>
      <c r="AA10" s="17">
        <v>0.23978207969324</v>
      </c>
      <c r="AB10" s="17">
        <v>0.12255717871355599</v>
      </c>
      <c r="AC10" s="17">
        <v>0.23979744931649499</v>
      </c>
      <c r="AD10" s="17">
        <v>0.14767447606022299</v>
      </c>
      <c r="AE10" s="17"/>
      <c r="AF10" s="17">
        <v>0.216253974822917</v>
      </c>
      <c r="AG10" s="17">
        <v>0.120523676862604</v>
      </c>
    </row>
    <row r="11" spans="2:33" x14ac:dyDescent="0.5">
      <c r="B11" s="18" t="s">
        <v>231</v>
      </c>
      <c r="C11" s="19">
        <v>0.10878506896363099</v>
      </c>
      <c r="D11" s="19">
        <v>8.6856581001781494E-2</v>
      </c>
      <c r="E11" s="19">
        <v>0.12979866945884799</v>
      </c>
      <c r="F11" s="19"/>
      <c r="G11" s="19">
        <v>0.105843709897981</v>
      </c>
      <c r="H11" s="19">
        <v>9.0406354080875703E-2</v>
      </c>
      <c r="I11" s="19">
        <v>0.124977007275134</v>
      </c>
      <c r="J11" s="19">
        <v>9.9577823511040095E-2</v>
      </c>
      <c r="K11" s="19">
        <v>0.103474588318247</v>
      </c>
      <c r="L11" s="19">
        <v>0.11902123023422601</v>
      </c>
      <c r="M11" s="19"/>
      <c r="N11" s="19">
        <v>7.9031732257373394E-2</v>
      </c>
      <c r="O11" s="19">
        <v>0.106855311708378</v>
      </c>
      <c r="P11" s="19">
        <v>0.14891786878843299</v>
      </c>
      <c r="Q11" s="19">
        <v>0.11183129047947001</v>
      </c>
      <c r="R11" s="19">
        <v>0</v>
      </c>
      <c r="S11" s="19">
        <v>0</v>
      </c>
      <c r="T11" s="19">
        <v>0.18836978691606401</v>
      </c>
      <c r="U11" s="19">
        <v>8.4122653067495598E-2</v>
      </c>
      <c r="V11" s="19">
        <v>0.16971783358266401</v>
      </c>
      <c r="W11" s="19">
        <v>8.4290879722556195E-2</v>
      </c>
      <c r="X11" s="19">
        <v>4.0173046518048802E-2</v>
      </c>
      <c r="Y11" s="19">
        <v>0.13438428416311199</v>
      </c>
      <c r="Z11" s="19">
        <v>9.8735969173650906E-2</v>
      </c>
      <c r="AA11" s="19">
        <v>7.4693807955463001E-2</v>
      </c>
      <c r="AB11" s="19">
        <v>0.115332084587089</v>
      </c>
      <c r="AC11" s="19">
        <v>5.9734123141932299E-2</v>
      </c>
      <c r="AD11" s="19">
        <v>0.16187035241908099</v>
      </c>
      <c r="AE11" s="19"/>
      <c r="AF11" s="19">
        <v>9.0177461146505697E-2</v>
      </c>
      <c r="AG11" s="19">
        <v>0.12104708399962701</v>
      </c>
    </row>
    <row r="12" spans="2:33" x14ac:dyDescent="0.5">
      <c r="B12" s="16"/>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G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255</v>
      </c>
      <c r="C9" s="17">
        <v>0.57845963312158699</v>
      </c>
      <c r="D9" s="17">
        <v>0.61539381147079097</v>
      </c>
      <c r="E9" s="17">
        <v>0.54443761593446605</v>
      </c>
      <c r="F9" s="17"/>
      <c r="G9" s="17">
        <v>0.68837807126616002</v>
      </c>
      <c r="H9" s="17">
        <v>0.64140416166740399</v>
      </c>
      <c r="I9" s="17">
        <v>0.57286543665601997</v>
      </c>
      <c r="J9" s="17">
        <v>0.58088880433941903</v>
      </c>
      <c r="K9" s="17">
        <v>0.60079862507371595</v>
      </c>
      <c r="L9" s="17">
        <v>0.49007613382405601</v>
      </c>
      <c r="M9" s="17"/>
      <c r="N9" s="17">
        <v>0.49551728794439598</v>
      </c>
      <c r="O9" s="17">
        <v>0.341261665493936</v>
      </c>
      <c r="P9" s="17">
        <v>0.39296469835966202</v>
      </c>
      <c r="Q9" s="17">
        <v>0.66221882304657897</v>
      </c>
      <c r="R9" s="17">
        <v>0.53228872131385896</v>
      </c>
      <c r="S9" s="17">
        <v>0.76756512640899199</v>
      </c>
      <c r="T9" s="17">
        <v>0.55233770702905305</v>
      </c>
      <c r="U9" s="17">
        <v>0.573391231741323</v>
      </c>
      <c r="V9" s="17">
        <v>0.45493149709321901</v>
      </c>
      <c r="W9" s="17">
        <v>0.74075095376269395</v>
      </c>
      <c r="X9" s="17">
        <v>0.60072009109260205</v>
      </c>
      <c r="Y9" s="17">
        <v>0.56717202282565204</v>
      </c>
      <c r="Z9" s="17">
        <v>0.597132822748346</v>
      </c>
      <c r="AA9" s="17">
        <v>0.55826032630010902</v>
      </c>
      <c r="AB9" s="17">
        <v>0.57071990849564302</v>
      </c>
      <c r="AC9" s="17">
        <v>0.71363191241597701</v>
      </c>
      <c r="AD9" s="17">
        <v>0.68099447756842502</v>
      </c>
      <c r="AE9" s="17"/>
      <c r="AF9" s="17">
        <v>0.638168695096059</v>
      </c>
      <c r="AG9" s="17">
        <v>0.539112640057685</v>
      </c>
    </row>
    <row r="10" spans="2:33" x14ac:dyDescent="0.5">
      <c r="B10" s="18" t="s">
        <v>256</v>
      </c>
      <c r="C10" s="17">
        <v>0.510350669383415</v>
      </c>
      <c r="D10" s="17">
        <v>0.54167169405332105</v>
      </c>
      <c r="E10" s="17">
        <v>0.47904185668937999</v>
      </c>
      <c r="F10" s="17"/>
      <c r="G10" s="17">
        <v>0.55212564223957705</v>
      </c>
      <c r="H10" s="17">
        <v>0.60890621340970896</v>
      </c>
      <c r="I10" s="17">
        <v>0.55504392509425404</v>
      </c>
      <c r="J10" s="17">
        <v>0.50636248613108503</v>
      </c>
      <c r="K10" s="17">
        <v>0.47010037076873901</v>
      </c>
      <c r="L10" s="17">
        <v>0.43692705493269002</v>
      </c>
      <c r="M10" s="17"/>
      <c r="N10" s="17">
        <v>0.58229437434775899</v>
      </c>
      <c r="O10" s="17">
        <v>0.51102093819372696</v>
      </c>
      <c r="P10" s="17">
        <v>0.44445629604398001</v>
      </c>
      <c r="Q10" s="17">
        <v>0.52117380057850404</v>
      </c>
      <c r="R10" s="17">
        <v>0.53296185591562095</v>
      </c>
      <c r="S10" s="17">
        <v>0.73579814234278396</v>
      </c>
      <c r="T10" s="17">
        <v>0.47477435189731998</v>
      </c>
      <c r="U10" s="17">
        <v>0.52994242330359698</v>
      </c>
      <c r="V10" s="17">
        <v>0.48532225093669901</v>
      </c>
      <c r="W10" s="17">
        <v>0.59090266072972697</v>
      </c>
      <c r="X10" s="17">
        <v>0.601806827932441</v>
      </c>
      <c r="Y10" s="17">
        <v>0.47069226730952601</v>
      </c>
      <c r="Z10" s="17">
        <v>0.54434402836886897</v>
      </c>
      <c r="AA10" s="17">
        <v>0.52074085918403801</v>
      </c>
      <c r="AB10" s="17">
        <v>0.46089038842451002</v>
      </c>
      <c r="AC10" s="17">
        <v>0.52381460911100197</v>
      </c>
      <c r="AD10" s="17">
        <v>0.50360908044150698</v>
      </c>
      <c r="AE10" s="17"/>
      <c r="AF10" s="17">
        <v>0.60206534317945803</v>
      </c>
      <c r="AG10" s="17">
        <v>0.44991266358701099</v>
      </c>
    </row>
    <row r="11" spans="2:33" ht="28.7" x14ac:dyDescent="0.5">
      <c r="B11" s="18" t="s">
        <v>257</v>
      </c>
      <c r="C11" s="17">
        <v>0.38105037157161198</v>
      </c>
      <c r="D11" s="17">
        <v>0.321297964691445</v>
      </c>
      <c r="E11" s="17">
        <v>0.43863755497144302</v>
      </c>
      <c r="F11" s="17"/>
      <c r="G11" s="17">
        <v>0.44940371999569101</v>
      </c>
      <c r="H11" s="17">
        <v>0.34124289450775802</v>
      </c>
      <c r="I11" s="17">
        <v>0.30018437534615899</v>
      </c>
      <c r="J11" s="17">
        <v>0.34837363243053598</v>
      </c>
      <c r="K11" s="17">
        <v>0.36724046918962699</v>
      </c>
      <c r="L11" s="17">
        <v>0.47538597183434</v>
      </c>
      <c r="M11" s="17"/>
      <c r="N11" s="17">
        <v>0.24966532397053601</v>
      </c>
      <c r="O11" s="17">
        <v>0.33676419537368502</v>
      </c>
      <c r="P11" s="17">
        <v>0.45618599098708901</v>
      </c>
      <c r="Q11" s="17">
        <v>0.31894932281852201</v>
      </c>
      <c r="R11" s="17">
        <v>0.180895791600752</v>
      </c>
      <c r="S11" s="17">
        <v>0</v>
      </c>
      <c r="T11" s="17">
        <v>0.53916236934241302</v>
      </c>
      <c r="U11" s="17">
        <v>0.35473614068764298</v>
      </c>
      <c r="V11" s="17">
        <v>0.37086803338145802</v>
      </c>
      <c r="W11" s="17">
        <v>0.16912723051537301</v>
      </c>
      <c r="X11" s="17">
        <v>0.44375434692531501</v>
      </c>
      <c r="Y11" s="17">
        <v>0.429536207389215</v>
      </c>
      <c r="Z11" s="17">
        <v>0.42024592778127101</v>
      </c>
      <c r="AA11" s="17">
        <v>0.43818603072809897</v>
      </c>
      <c r="AB11" s="17">
        <v>0.41118291089652398</v>
      </c>
      <c r="AC11" s="17">
        <v>0.449619206680759</v>
      </c>
      <c r="AD11" s="17">
        <v>0.43884295224536601</v>
      </c>
      <c r="AE11" s="17"/>
      <c r="AF11" s="17">
        <v>0.34691215313530399</v>
      </c>
      <c r="AG11" s="17">
        <v>0.40354672638960798</v>
      </c>
    </row>
    <row r="12" spans="2:33" x14ac:dyDescent="0.5">
      <c r="B12" s="18" t="s">
        <v>258</v>
      </c>
      <c r="C12" s="17">
        <v>0.18847636346461299</v>
      </c>
      <c r="D12" s="17">
        <v>0.19177495194875499</v>
      </c>
      <c r="E12" s="17">
        <v>0.18610869573533401</v>
      </c>
      <c r="F12" s="17"/>
      <c r="G12" s="17">
        <v>0.21010590334069501</v>
      </c>
      <c r="H12" s="17">
        <v>0.28007277853787099</v>
      </c>
      <c r="I12" s="17">
        <v>0.22085160261251</v>
      </c>
      <c r="J12" s="17">
        <v>0.15450778887345701</v>
      </c>
      <c r="K12" s="17">
        <v>0.18405478363997799</v>
      </c>
      <c r="L12" s="17">
        <v>0.13545213769348699</v>
      </c>
      <c r="M12" s="17"/>
      <c r="N12" s="17">
        <v>9.37480966559677E-2</v>
      </c>
      <c r="O12" s="17">
        <v>6.5536595266364697E-2</v>
      </c>
      <c r="P12" s="17">
        <v>0.12429417605920499</v>
      </c>
      <c r="Q12" s="17">
        <v>0.22183828865557501</v>
      </c>
      <c r="R12" s="17">
        <v>0.133145843750337</v>
      </c>
      <c r="S12" s="17">
        <v>0.123409277393771</v>
      </c>
      <c r="T12" s="17">
        <v>0.26427757733399898</v>
      </c>
      <c r="U12" s="17">
        <v>0.26953275645951202</v>
      </c>
      <c r="V12" s="17">
        <v>0.12548133193724301</v>
      </c>
      <c r="W12" s="17">
        <v>0.227521681841339</v>
      </c>
      <c r="X12" s="17">
        <v>0.19051745008337501</v>
      </c>
      <c r="Y12" s="17">
        <v>0.159194456957435</v>
      </c>
      <c r="Z12" s="17">
        <v>0.21201529345731801</v>
      </c>
      <c r="AA12" s="17">
        <v>0.21410021180543601</v>
      </c>
      <c r="AB12" s="17">
        <v>0.16900279185127501</v>
      </c>
      <c r="AC12" s="17">
        <v>0.23911456606904199</v>
      </c>
      <c r="AD12" s="17">
        <v>0.18887696891339401</v>
      </c>
      <c r="AE12" s="17"/>
      <c r="AF12" s="17">
        <v>0.26088749318068899</v>
      </c>
      <c r="AG12" s="17">
        <v>0.140758979796689</v>
      </c>
    </row>
    <row r="13" spans="2:33" x14ac:dyDescent="0.5">
      <c r="B13" s="18" t="s">
        <v>259</v>
      </c>
      <c r="C13" s="17">
        <v>0.16934086086787301</v>
      </c>
      <c r="D13" s="17">
        <v>0.168515928600356</v>
      </c>
      <c r="E13" s="17">
        <v>0.17077134462897001</v>
      </c>
      <c r="F13" s="17"/>
      <c r="G13" s="17">
        <v>0.37024986388851899</v>
      </c>
      <c r="H13" s="17">
        <v>0.348055026221261</v>
      </c>
      <c r="I13" s="17">
        <v>0.20087042747793599</v>
      </c>
      <c r="J13" s="17">
        <v>0.121461181322261</v>
      </c>
      <c r="K13" s="17">
        <v>8.1595793374140801E-2</v>
      </c>
      <c r="L13" s="17">
        <v>7.0954531950159896E-2</v>
      </c>
      <c r="M13" s="17"/>
      <c r="N13" s="17">
        <v>0.12127768874096299</v>
      </c>
      <c r="O13" s="17">
        <v>3.8206323290876303E-2</v>
      </c>
      <c r="P13" s="17">
        <v>0.18314009686565599</v>
      </c>
      <c r="Q13" s="17">
        <v>0.280367074580335</v>
      </c>
      <c r="R13" s="17">
        <v>0.20126762320941899</v>
      </c>
      <c r="S13" s="17">
        <v>0.123409277393771</v>
      </c>
      <c r="T13" s="17">
        <v>0.107923068069027</v>
      </c>
      <c r="U13" s="17">
        <v>0.20582344276042799</v>
      </c>
      <c r="V13" s="17">
        <v>0.106505515975196</v>
      </c>
      <c r="W13" s="17">
        <v>0.219596251181194</v>
      </c>
      <c r="X13" s="17">
        <v>0.19158939838935901</v>
      </c>
      <c r="Y13" s="17">
        <v>0.19357558990839099</v>
      </c>
      <c r="Z13" s="17">
        <v>0.16097011358007601</v>
      </c>
      <c r="AA13" s="17">
        <v>0.12543702127421699</v>
      </c>
      <c r="AB13" s="17">
        <v>0.15704316996743301</v>
      </c>
      <c r="AC13" s="17">
        <v>0.18008206480465699</v>
      </c>
      <c r="AD13" s="17">
        <v>0.11296965190104</v>
      </c>
      <c r="AE13" s="17"/>
      <c r="AF13" s="17">
        <v>0.186609846020623</v>
      </c>
      <c r="AG13" s="17">
        <v>0.15796096949868099</v>
      </c>
    </row>
    <row r="14" spans="2:33" x14ac:dyDescent="0.5">
      <c r="B14" s="18" t="s">
        <v>260</v>
      </c>
      <c r="C14" s="17">
        <v>0.12535869150374801</v>
      </c>
      <c r="D14" s="17">
        <v>0.15798429768112701</v>
      </c>
      <c r="E14" s="17">
        <v>9.5206573504497197E-2</v>
      </c>
      <c r="F14" s="17"/>
      <c r="G14" s="17">
        <v>0.22055491572972599</v>
      </c>
      <c r="H14" s="17">
        <v>0.24343678918463801</v>
      </c>
      <c r="I14" s="17">
        <v>0.172335015801963</v>
      </c>
      <c r="J14" s="17">
        <v>7.6345604254557803E-2</v>
      </c>
      <c r="K14" s="17">
        <v>6.8565655060728703E-2</v>
      </c>
      <c r="L14" s="17">
        <v>6.76203757464717E-2</v>
      </c>
      <c r="M14" s="17"/>
      <c r="N14" s="17">
        <v>7.3713420639119898E-2</v>
      </c>
      <c r="O14" s="17">
        <v>0.11305022878859999</v>
      </c>
      <c r="P14" s="17">
        <v>6.5963094804234498E-2</v>
      </c>
      <c r="Q14" s="17">
        <v>1.2489068725548299E-2</v>
      </c>
      <c r="R14" s="17">
        <v>7.9631174602432894E-2</v>
      </c>
      <c r="S14" s="17">
        <v>0.26420185765721599</v>
      </c>
      <c r="T14" s="17">
        <v>0.190613309094433</v>
      </c>
      <c r="U14" s="17">
        <v>0.205822079628629</v>
      </c>
      <c r="V14" s="17">
        <v>0.13264323466524899</v>
      </c>
      <c r="W14" s="17">
        <v>0.31823913966724798</v>
      </c>
      <c r="X14" s="17">
        <v>8.6444784675818107E-2</v>
      </c>
      <c r="Y14" s="17">
        <v>8.6121411566682404E-2</v>
      </c>
      <c r="Z14" s="17">
        <v>0.11560149044239799</v>
      </c>
      <c r="AA14" s="17">
        <v>0.119383140205407</v>
      </c>
      <c r="AB14" s="17">
        <v>0.108853864846869</v>
      </c>
      <c r="AC14" s="17">
        <v>0.113790911017477</v>
      </c>
      <c r="AD14" s="17">
        <v>0.102193877528118</v>
      </c>
      <c r="AE14" s="17"/>
      <c r="AF14" s="17">
        <v>0.26260316259345801</v>
      </c>
      <c r="AG14" s="17">
        <v>3.4917524393560703E-2</v>
      </c>
    </row>
    <row r="15" spans="2:33" ht="28.7" x14ac:dyDescent="0.5">
      <c r="B15" s="18" t="s">
        <v>261</v>
      </c>
      <c r="C15" s="17">
        <v>0.10951157097349599</v>
      </c>
      <c r="D15" s="17">
        <v>0.12776777345224699</v>
      </c>
      <c r="E15" s="17">
        <v>9.2791901668356894E-2</v>
      </c>
      <c r="F15" s="17"/>
      <c r="G15" s="17">
        <v>6.6396317708260197E-2</v>
      </c>
      <c r="H15" s="17">
        <v>7.0310897710313597E-2</v>
      </c>
      <c r="I15" s="17">
        <v>0.106944417170048</v>
      </c>
      <c r="J15" s="17">
        <v>8.5499991038953393E-2</v>
      </c>
      <c r="K15" s="17">
        <v>0.16042977127694699</v>
      </c>
      <c r="L15" s="17">
        <v>0.13382727906122599</v>
      </c>
      <c r="M15" s="17"/>
      <c r="N15" s="17">
        <v>0.16837519363637901</v>
      </c>
      <c r="O15" s="17">
        <v>0.18332286550382901</v>
      </c>
      <c r="P15" s="17">
        <v>6.0505350049001198E-2</v>
      </c>
      <c r="Q15" s="17">
        <v>0.12630539547973699</v>
      </c>
      <c r="R15" s="17">
        <v>0.180895791600752</v>
      </c>
      <c r="S15" s="17">
        <v>0</v>
      </c>
      <c r="T15" s="17">
        <v>0.104937414726731</v>
      </c>
      <c r="U15" s="17">
        <v>0.15931517994477401</v>
      </c>
      <c r="V15" s="17">
        <v>0.18388387125071901</v>
      </c>
      <c r="W15" s="17">
        <v>2.2470167834319401E-2</v>
      </c>
      <c r="X15" s="17">
        <v>0.11576246156294601</v>
      </c>
      <c r="Y15" s="17">
        <v>0.12967023122767801</v>
      </c>
      <c r="Z15" s="17">
        <v>4.4757867644657202E-2</v>
      </c>
      <c r="AA15" s="17">
        <v>0.18698748886209901</v>
      </c>
      <c r="AB15" s="17">
        <v>5.3352488529558602E-2</v>
      </c>
      <c r="AC15" s="17">
        <v>9.1555295883939306E-2</v>
      </c>
      <c r="AD15" s="17">
        <v>0.104880685300055</v>
      </c>
      <c r="AE15" s="17"/>
      <c r="AF15" s="17">
        <v>0.150476002437087</v>
      </c>
      <c r="AG15" s="17">
        <v>8.2516887966187003E-2</v>
      </c>
    </row>
    <row r="16" spans="2:33" ht="28.7" x14ac:dyDescent="0.5">
      <c r="B16" s="18" t="s">
        <v>262</v>
      </c>
      <c r="C16" s="17">
        <v>7.9675313288715299E-2</v>
      </c>
      <c r="D16" s="17">
        <v>8.6296539638072697E-2</v>
      </c>
      <c r="E16" s="17">
        <v>7.3766107575971407E-2</v>
      </c>
      <c r="F16" s="17"/>
      <c r="G16" s="17">
        <v>4.7707908811394903E-2</v>
      </c>
      <c r="H16" s="17">
        <v>9.6057732095809395E-2</v>
      </c>
      <c r="I16" s="17">
        <v>0.112667151713239</v>
      </c>
      <c r="J16" s="17">
        <v>9.16826664088118E-2</v>
      </c>
      <c r="K16" s="17">
        <v>6.4506948082647106E-2</v>
      </c>
      <c r="L16" s="17">
        <v>5.7889025659324397E-2</v>
      </c>
      <c r="M16" s="17"/>
      <c r="N16" s="17">
        <v>9.8165290726449694E-2</v>
      </c>
      <c r="O16" s="17">
        <v>6.5536595266364697E-2</v>
      </c>
      <c r="P16" s="17">
        <v>6.2051167294286502E-2</v>
      </c>
      <c r="Q16" s="17">
        <v>0.112486204862629</v>
      </c>
      <c r="R16" s="17">
        <v>7.8008431965659999E-2</v>
      </c>
      <c r="S16" s="17">
        <v>0.123409277393771</v>
      </c>
      <c r="T16" s="17">
        <v>6.2489872034406597E-2</v>
      </c>
      <c r="U16" s="17">
        <v>0.12031883655247599</v>
      </c>
      <c r="V16" s="17">
        <v>0.105877072434698</v>
      </c>
      <c r="W16" s="17">
        <v>4.36077470755004E-2</v>
      </c>
      <c r="X16" s="17">
        <v>7.1965698567625705E-2</v>
      </c>
      <c r="Y16" s="17">
        <v>7.0685726777264299E-2</v>
      </c>
      <c r="Z16" s="17">
        <v>4.3979354225901698E-2</v>
      </c>
      <c r="AA16" s="17">
        <v>0.114345058419023</v>
      </c>
      <c r="AB16" s="17">
        <v>7.95730467375204E-2</v>
      </c>
      <c r="AC16" s="17">
        <v>3.3881111576930301E-2</v>
      </c>
      <c r="AD16" s="17">
        <v>5.0488793404730802E-2</v>
      </c>
      <c r="AE16" s="17"/>
      <c r="AF16" s="17">
        <v>9.9830337819674902E-2</v>
      </c>
      <c r="AG16" s="17">
        <v>6.6393583779022006E-2</v>
      </c>
    </row>
    <row r="17" spans="2:33" x14ac:dyDescent="0.5">
      <c r="B17" s="18" t="s">
        <v>76</v>
      </c>
      <c r="C17" s="17">
        <v>4.5498227614066897E-2</v>
      </c>
      <c r="D17" s="17">
        <v>2.5604067018988399E-2</v>
      </c>
      <c r="E17" s="17">
        <v>6.4356364879183003E-2</v>
      </c>
      <c r="F17" s="17"/>
      <c r="G17" s="17">
        <v>1.02114699053378E-2</v>
      </c>
      <c r="H17" s="17">
        <v>1.6400963862480501E-2</v>
      </c>
      <c r="I17" s="17">
        <v>1.7761717200034301E-2</v>
      </c>
      <c r="J17" s="17">
        <v>3.9403588885088298E-2</v>
      </c>
      <c r="K17" s="17">
        <v>7.6910472458657897E-2</v>
      </c>
      <c r="L17" s="17">
        <v>7.9093702801910498E-2</v>
      </c>
      <c r="M17" s="17"/>
      <c r="N17" s="17">
        <v>7.4708708170528604E-2</v>
      </c>
      <c r="O17" s="17">
        <v>0.169890697776718</v>
      </c>
      <c r="P17" s="17">
        <v>0</v>
      </c>
      <c r="Q17" s="17">
        <v>1.9643359624421399E-2</v>
      </c>
      <c r="R17" s="17">
        <v>7.3365334130857704E-2</v>
      </c>
      <c r="S17" s="17">
        <v>0</v>
      </c>
      <c r="T17" s="17">
        <v>5.7755184433047502E-2</v>
      </c>
      <c r="U17" s="17">
        <v>1.38259410316703E-2</v>
      </c>
      <c r="V17" s="17">
        <v>9.1089002936569102E-2</v>
      </c>
      <c r="W17" s="17">
        <v>0</v>
      </c>
      <c r="X17" s="17">
        <v>0</v>
      </c>
      <c r="Y17" s="17">
        <v>9.33747936224959E-2</v>
      </c>
      <c r="Z17" s="17">
        <v>3.5138574615558499E-2</v>
      </c>
      <c r="AA17" s="17">
        <v>0</v>
      </c>
      <c r="AB17" s="17">
        <v>3.07804836019436E-2</v>
      </c>
      <c r="AC17" s="17">
        <v>2.8092388852661701E-2</v>
      </c>
      <c r="AD17" s="17">
        <v>4.3431342419422099E-2</v>
      </c>
      <c r="AE17" s="17"/>
      <c r="AF17" s="17">
        <v>4.0046160089069298E-2</v>
      </c>
      <c r="AG17" s="17">
        <v>4.9091023347178901E-2</v>
      </c>
    </row>
    <row r="18" spans="2:33" x14ac:dyDescent="0.5">
      <c r="B18" s="18" t="s">
        <v>77</v>
      </c>
      <c r="C18" s="19">
        <v>2.1438804942967501E-2</v>
      </c>
      <c r="D18" s="19">
        <v>2.24815201702111E-2</v>
      </c>
      <c r="E18" s="19">
        <v>2.0542653853520099E-2</v>
      </c>
      <c r="F18" s="19"/>
      <c r="G18" s="19">
        <v>0</v>
      </c>
      <c r="H18" s="19">
        <v>8.8804907634747708E-3</v>
      </c>
      <c r="I18" s="19">
        <v>1.4130911902074101E-2</v>
      </c>
      <c r="J18" s="19">
        <v>3.3138461030897501E-2</v>
      </c>
      <c r="K18" s="19">
        <v>1.94962334905005E-2</v>
      </c>
      <c r="L18" s="19">
        <v>3.3647451451920302E-2</v>
      </c>
      <c r="M18" s="19"/>
      <c r="N18" s="19">
        <v>1.8040290940598998E-2</v>
      </c>
      <c r="O18" s="19">
        <v>6.5844857669363793E-2</v>
      </c>
      <c r="P18" s="19">
        <v>0.11064355700763299</v>
      </c>
      <c r="Q18" s="19">
        <v>1.82145500930198E-2</v>
      </c>
      <c r="R18" s="19">
        <v>0</v>
      </c>
      <c r="S18" s="19">
        <v>0</v>
      </c>
      <c r="T18" s="19">
        <v>3.6161232385567399E-2</v>
      </c>
      <c r="U18" s="19">
        <v>2.71567520726364E-2</v>
      </c>
      <c r="V18" s="19">
        <v>0</v>
      </c>
      <c r="W18" s="19">
        <v>0</v>
      </c>
      <c r="X18" s="19">
        <v>6.7044972062799801E-2</v>
      </c>
      <c r="Y18" s="19">
        <v>3.8689051617042899E-3</v>
      </c>
      <c r="Z18" s="19">
        <v>1.0546383142363201E-2</v>
      </c>
      <c r="AA18" s="19">
        <v>0</v>
      </c>
      <c r="AB18" s="19">
        <v>2.48321171417199E-2</v>
      </c>
      <c r="AC18" s="19">
        <v>5.9734123141932299E-2</v>
      </c>
      <c r="AD18" s="19">
        <v>4.7591315170298902E-2</v>
      </c>
      <c r="AE18" s="19"/>
      <c r="AF18" s="19">
        <v>7.1563488741134803E-3</v>
      </c>
      <c r="AG18" s="19">
        <v>3.08506376077806E-2</v>
      </c>
    </row>
    <row r="19" spans="2:33" x14ac:dyDescent="0.5">
      <c r="B19" s="16"/>
    </row>
    <row r="20" spans="2:33" x14ac:dyDescent="0.5">
      <c r="B20" t="s">
        <v>59</v>
      </c>
    </row>
    <row r="21" spans="2:33" x14ac:dyDescent="0.5">
      <c r="B21" t="s">
        <v>60</v>
      </c>
    </row>
    <row r="23" spans="2:33" x14ac:dyDescent="0.5">
      <c r="B23"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264</v>
      </c>
      <c r="C9" s="17">
        <v>0.72709837506561803</v>
      </c>
      <c r="D9" s="17">
        <v>0.69267888021456203</v>
      </c>
      <c r="E9" s="17">
        <v>0.75836367376088998</v>
      </c>
      <c r="F9" s="17"/>
      <c r="G9" s="17">
        <v>0.75334020539098101</v>
      </c>
      <c r="H9" s="17">
        <v>0.69255791890978802</v>
      </c>
      <c r="I9" s="17">
        <v>0.72197550806306998</v>
      </c>
      <c r="J9" s="17">
        <v>0.71657820253562499</v>
      </c>
      <c r="K9" s="17">
        <v>0.73892441083340898</v>
      </c>
      <c r="L9" s="17">
        <v>0.74117311076233805</v>
      </c>
      <c r="M9" s="17"/>
      <c r="N9" s="17">
        <v>0.70356345447756097</v>
      </c>
      <c r="O9" s="17">
        <v>0.63252458238257703</v>
      </c>
      <c r="P9" s="17">
        <v>0.46220147349166901</v>
      </c>
      <c r="Q9" s="17">
        <v>0.72289130902762899</v>
      </c>
      <c r="R9" s="17">
        <v>0.81760830189261802</v>
      </c>
      <c r="S9" s="17">
        <v>0.76756512640899199</v>
      </c>
      <c r="T9" s="17">
        <v>0.66395686716093405</v>
      </c>
      <c r="U9" s="17">
        <v>0.76988861973929601</v>
      </c>
      <c r="V9" s="17">
        <v>0.69512111460858395</v>
      </c>
      <c r="W9" s="17">
        <v>0.65892562945168798</v>
      </c>
      <c r="X9" s="17">
        <v>0.82495988548074195</v>
      </c>
      <c r="Y9" s="17">
        <v>0.71992814430215901</v>
      </c>
      <c r="Z9" s="17">
        <v>0.74587312178864895</v>
      </c>
      <c r="AA9" s="17">
        <v>0.95645523294314805</v>
      </c>
      <c r="AB9" s="17">
        <v>0.70337501914479805</v>
      </c>
      <c r="AC9" s="17">
        <v>0.78412727128680804</v>
      </c>
      <c r="AD9" s="17">
        <v>0.71847637205844095</v>
      </c>
      <c r="AE9" s="17"/>
      <c r="AF9" s="17">
        <v>0.772136034190954</v>
      </c>
      <c r="AG9" s="17">
        <v>0.69741952226473802</v>
      </c>
    </row>
    <row r="10" spans="2:33" x14ac:dyDescent="0.5">
      <c r="B10" s="18" t="s">
        <v>265</v>
      </c>
      <c r="C10" s="17">
        <v>0.68752526045835205</v>
      </c>
      <c r="D10" s="17">
        <v>0.64885275232912298</v>
      </c>
      <c r="E10" s="17">
        <v>0.72492531063600496</v>
      </c>
      <c r="F10" s="17"/>
      <c r="G10" s="17">
        <v>0.72085490284270304</v>
      </c>
      <c r="H10" s="17">
        <v>0.67534639613168801</v>
      </c>
      <c r="I10" s="17">
        <v>0.63099640243835498</v>
      </c>
      <c r="J10" s="17">
        <v>0.66708894403077001</v>
      </c>
      <c r="K10" s="17">
        <v>0.74251136260725803</v>
      </c>
      <c r="L10" s="17">
        <v>0.70386414907331996</v>
      </c>
      <c r="M10" s="17"/>
      <c r="N10" s="17">
        <v>0.67152871472000297</v>
      </c>
      <c r="O10" s="17">
        <v>0.74552138978917204</v>
      </c>
      <c r="P10" s="17">
        <v>0.38750695360442899</v>
      </c>
      <c r="Q10" s="17">
        <v>0.74096200187983097</v>
      </c>
      <c r="R10" s="17">
        <v>0.533537180906689</v>
      </c>
      <c r="S10" s="17">
        <v>0.76756512640899199</v>
      </c>
      <c r="T10" s="17">
        <v>0.85042702004837001</v>
      </c>
      <c r="U10" s="17">
        <v>0.741069564516184</v>
      </c>
      <c r="V10" s="17">
        <v>0.65112930071231001</v>
      </c>
      <c r="W10" s="17">
        <v>0.61645660824074799</v>
      </c>
      <c r="X10" s="17">
        <v>0.78455695890932797</v>
      </c>
      <c r="Y10" s="17">
        <v>0.68633471385883205</v>
      </c>
      <c r="Z10" s="17">
        <v>0.647363872599232</v>
      </c>
      <c r="AA10" s="17">
        <v>0.80973951700146196</v>
      </c>
      <c r="AB10" s="17">
        <v>0.67682292878207195</v>
      </c>
      <c r="AC10" s="17">
        <v>0.69371488825168703</v>
      </c>
      <c r="AD10" s="17">
        <v>0.61445702407041403</v>
      </c>
      <c r="AE10" s="17"/>
      <c r="AF10" s="17">
        <v>0.71685354550922098</v>
      </c>
      <c r="AG10" s="17">
        <v>0.66819854872796003</v>
      </c>
    </row>
    <row r="11" spans="2:33" x14ac:dyDescent="0.5">
      <c r="B11" s="18" t="s">
        <v>266</v>
      </c>
      <c r="C11" s="17">
        <v>0.65215652284423598</v>
      </c>
      <c r="D11" s="17">
        <v>0.64390589325357805</v>
      </c>
      <c r="E11" s="17">
        <v>0.66243006054015297</v>
      </c>
      <c r="F11" s="17"/>
      <c r="G11" s="17">
        <v>0.67685186953967502</v>
      </c>
      <c r="H11" s="17">
        <v>0.61150737895099305</v>
      </c>
      <c r="I11" s="17">
        <v>0.586895750553035</v>
      </c>
      <c r="J11" s="17">
        <v>0.67712351931091896</v>
      </c>
      <c r="K11" s="17">
        <v>0.66768074644101705</v>
      </c>
      <c r="L11" s="17">
        <v>0.68429672494613303</v>
      </c>
      <c r="M11" s="17"/>
      <c r="N11" s="17">
        <v>0.59048391735396299</v>
      </c>
      <c r="O11" s="17">
        <v>0.46085416902153298</v>
      </c>
      <c r="P11" s="17">
        <v>0.62368446539968903</v>
      </c>
      <c r="Q11" s="17">
        <v>0.61874119197681798</v>
      </c>
      <c r="R11" s="17">
        <v>0.666161858031312</v>
      </c>
      <c r="S11" s="17">
        <v>0.76756512640899199</v>
      </c>
      <c r="T11" s="17">
        <v>0.73806085146927902</v>
      </c>
      <c r="U11" s="17">
        <v>0.67081932714085701</v>
      </c>
      <c r="V11" s="17">
        <v>0.62130421909747102</v>
      </c>
      <c r="W11" s="17">
        <v>0.67222868759916998</v>
      </c>
      <c r="X11" s="17">
        <v>0.67330780895681996</v>
      </c>
      <c r="Y11" s="17">
        <v>0.70006385597717002</v>
      </c>
      <c r="Z11" s="17">
        <v>0.60572431264819904</v>
      </c>
      <c r="AA11" s="17">
        <v>0.75513746762779899</v>
      </c>
      <c r="AB11" s="17">
        <v>0.65514679047928404</v>
      </c>
      <c r="AC11" s="17">
        <v>0.67382526252900299</v>
      </c>
      <c r="AD11" s="17">
        <v>0.60481776426376299</v>
      </c>
      <c r="AE11" s="17"/>
      <c r="AF11" s="17">
        <v>0.70685753825313102</v>
      </c>
      <c r="AG11" s="17">
        <v>0.61610972521069596</v>
      </c>
    </row>
    <row r="12" spans="2:33" x14ac:dyDescent="0.5">
      <c r="B12" s="18" t="s">
        <v>267</v>
      </c>
      <c r="C12" s="17">
        <v>0.61636821407821196</v>
      </c>
      <c r="D12" s="17">
        <v>0.60730077259154103</v>
      </c>
      <c r="E12" s="17">
        <v>0.62727019239589998</v>
      </c>
      <c r="F12" s="17"/>
      <c r="G12" s="17">
        <v>0.64058210834966101</v>
      </c>
      <c r="H12" s="17">
        <v>0.60811850148716895</v>
      </c>
      <c r="I12" s="17">
        <v>0.59723899586059903</v>
      </c>
      <c r="J12" s="17">
        <v>0.65713048409094099</v>
      </c>
      <c r="K12" s="17">
        <v>0.60835173489364103</v>
      </c>
      <c r="L12" s="17">
        <v>0.59898508320535804</v>
      </c>
      <c r="M12" s="17"/>
      <c r="N12" s="17">
        <v>0.59341944315625605</v>
      </c>
      <c r="O12" s="17">
        <v>0.549721856178228</v>
      </c>
      <c r="P12" s="17">
        <v>0.62368446539968903</v>
      </c>
      <c r="Q12" s="17">
        <v>0.59686305088676705</v>
      </c>
      <c r="R12" s="17">
        <v>0.65929556072276396</v>
      </c>
      <c r="S12" s="17">
        <v>0.76756512640899199</v>
      </c>
      <c r="T12" s="17">
        <v>0.56328945471904501</v>
      </c>
      <c r="U12" s="17">
        <v>0.66189503421357998</v>
      </c>
      <c r="V12" s="17">
        <v>0.61153423083078895</v>
      </c>
      <c r="W12" s="17">
        <v>0.54679246214955801</v>
      </c>
      <c r="X12" s="17">
        <v>0.420759250068518</v>
      </c>
      <c r="Y12" s="17">
        <v>0.63658395200931595</v>
      </c>
      <c r="Z12" s="17">
        <v>0.60035610256855698</v>
      </c>
      <c r="AA12" s="17">
        <v>0.56544961756326295</v>
      </c>
      <c r="AB12" s="17">
        <v>0.62519343140295702</v>
      </c>
      <c r="AC12" s="17">
        <v>0.66514791751690905</v>
      </c>
      <c r="AD12" s="17">
        <v>0.654563721182018</v>
      </c>
      <c r="AE12" s="17"/>
      <c r="AF12" s="17">
        <v>0.693516978011818</v>
      </c>
      <c r="AG12" s="17">
        <v>0.56552883092591899</v>
      </c>
    </row>
    <row r="13" spans="2:33" x14ac:dyDescent="0.5">
      <c r="B13" s="18" t="s">
        <v>268</v>
      </c>
      <c r="C13" s="17">
        <v>0.59201689107528099</v>
      </c>
      <c r="D13" s="17">
        <v>0.55154220613075999</v>
      </c>
      <c r="E13" s="17">
        <v>0.63231804222854204</v>
      </c>
      <c r="F13" s="17"/>
      <c r="G13" s="17">
        <v>0.64672035872522105</v>
      </c>
      <c r="H13" s="17">
        <v>0.561794884103616</v>
      </c>
      <c r="I13" s="17">
        <v>0.57955668456282905</v>
      </c>
      <c r="J13" s="17">
        <v>0.579437090175278</v>
      </c>
      <c r="K13" s="17">
        <v>0.581076114763452</v>
      </c>
      <c r="L13" s="17">
        <v>0.61605059849732202</v>
      </c>
      <c r="M13" s="17"/>
      <c r="N13" s="17">
        <v>0.64351945276922295</v>
      </c>
      <c r="O13" s="17">
        <v>0.45688784467675803</v>
      </c>
      <c r="P13" s="17">
        <v>0.481110678934693</v>
      </c>
      <c r="Q13" s="17">
        <v>0.61130835820961604</v>
      </c>
      <c r="R13" s="17">
        <v>0.78779830663829797</v>
      </c>
      <c r="S13" s="17">
        <v>0.76756512640899199</v>
      </c>
      <c r="T13" s="17">
        <v>0.79849085363416095</v>
      </c>
      <c r="U13" s="17">
        <v>0.62234482226013899</v>
      </c>
      <c r="V13" s="17">
        <v>0.45075475874642301</v>
      </c>
      <c r="W13" s="17">
        <v>0.63448717578060998</v>
      </c>
      <c r="X13" s="17">
        <v>0.67228145032815401</v>
      </c>
      <c r="Y13" s="17">
        <v>0.63185363261772198</v>
      </c>
      <c r="Z13" s="17">
        <v>0.55028907770928004</v>
      </c>
      <c r="AA13" s="17">
        <v>0.61087410535771003</v>
      </c>
      <c r="AB13" s="17">
        <v>0.53524403887525795</v>
      </c>
      <c r="AC13" s="17">
        <v>0.63252651745586796</v>
      </c>
      <c r="AD13" s="17">
        <v>0.52696266414038195</v>
      </c>
      <c r="AE13" s="17"/>
      <c r="AF13" s="17">
        <v>0.67614505537328795</v>
      </c>
      <c r="AG13" s="17">
        <v>0.53657823255929704</v>
      </c>
    </row>
    <row r="14" spans="2:33" ht="28.7" x14ac:dyDescent="0.5">
      <c r="B14" s="18" t="s">
        <v>269</v>
      </c>
      <c r="C14" s="17">
        <v>0.58296766014161605</v>
      </c>
      <c r="D14" s="17">
        <v>0.54552004544584598</v>
      </c>
      <c r="E14" s="17">
        <v>0.62039114646078297</v>
      </c>
      <c r="F14" s="17"/>
      <c r="G14" s="17">
        <v>0.54694507336105302</v>
      </c>
      <c r="H14" s="17">
        <v>0.60725599793980001</v>
      </c>
      <c r="I14" s="17">
        <v>0.61689860509691397</v>
      </c>
      <c r="J14" s="17">
        <v>0.55229710157291101</v>
      </c>
      <c r="K14" s="17">
        <v>0.61162937194863398</v>
      </c>
      <c r="L14" s="17">
        <v>0.56221155549320601</v>
      </c>
      <c r="M14" s="17"/>
      <c r="N14" s="17">
        <v>0.59967626082862802</v>
      </c>
      <c r="O14" s="17">
        <v>0.58035211752167604</v>
      </c>
      <c r="P14" s="17">
        <v>0.20090486771996599</v>
      </c>
      <c r="Q14" s="17">
        <v>0.60048006675336896</v>
      </c>
      <c r="R14" s="17">
        <v>0.606902515037547</v>
      </c>
      <c r="S14" s="17">
        <v>0.45911667996375199</v>
      </c>
      <c r="T14" s="17">
        <v>0.65557865652422798</v>
      </c>
      <c r="U14" s="17">
        <v>0.69677736986052996</v>
      </c>
      <c r="V14" s="17">
        <v>0.57266693344395603</v>
      </c>
      <c r="W14" s="17">
        <v>0.56570216690174102</v>
      </c>
      <c r="X14" s="17">
        <v>0.75727761847018804</v>
      </c>
      <c r="Y14" s="17">
        <v>0.56591999906304802</v>
      </c>
      <c r="Z14" s="17">
        <v>0.49399247904495103</v>
      </c>
      <c r="AA14" s="17">
        <v>0.54436484040491895</v>
      </c>
      <c r="AB14" s="17">
        <v>0.55582252566595902</v>
      </c>
      <c r="AC14" s="17">
        <v>0.72992216674122701</v>
      </c>
      <c r="AD14" s="17">
        <v>0.50690559082936804</v>
      </c>
      <c r="AE14" s="17"/>
      <c r="AF14" s="17">
        <v>0.68468746857411</v>
      </c>
      <c r="AG14" s="17">
        <v>0.51593648489779897</v>
      </c>
    </row>
    <row r="15" spans="2:33" ht="28.7" x14ac:dyDescent="0.5">
      <c r="B15" s="18" t="s">
        <v>270</v>
      </c>
      <c r="C15" s="17">
        <v>0.457191150896192</v>
      </c>
      <c r="D15" s="17">
        <v>0.41647995614239702</v>
      </c>
      <c r="E15" s="17">
        <v>0.49561363227135302</v>
      </c>
      <c r="F15" s="17"/>
      <c r="G15" s="17">
        <v>0.58218116524030705</v>
      </c>
      <c r="H15" s="17">
        <v>0.476772582322258</v>
      </c>
      <c r="I15" s="17">
        <v>0.48824061568205201</v>
      </c>
      <c r="J15" s="17">
        <v>0.42838916364277702</v>
      </c>
      <c r="K15" s="17">
        <v>0.43454683286489598</v>
      </c>
      <c r="L15" s="17">
        <v>0.41599199322665398</v>
      </c>
      <c r="M15" s="17"/>
      <c r="N15" s="17">
        <v>0.37923471291475602</v>
      </c>
      <c r="O15" s="17">
        <v>0.429826112237159</v>
      </c>
      <c r="P15" s="17">
        <v>0.18833974460038</v>
      </c>
      <c r="Q15" s="17">
        <v>0.37115108598732199</v>
      </c>
      <c r="R15" s="17">
        <v>0.15137376609651801</v>
      </c>
      <c r="S15" s="17">
        <v>0.35584415098478001</v>
      </c>
      <c r="T15" s="17">
        <v>0.67904073092403505</v>
      </c>
      <c r="U15" s="17">
        <v>0.47824720157693101</v>
      </c>
      <c r="V15" s="17">
        <v>0.45011673708449501</v>
      </c>
      <c r="W15" s="17">
        <v>0.37632696892251499</v>
      </c>
      <c r="X15" s="17">
        <v>0.41227247288016899</v>
      </c>
      <c r="Y15" s="17">
        <v>0.49953542544900198</v>
      </c>
      <c r="Z15" s="17">
        <v>0.52136253476501004</v>
      </c>
      <c r="AA15" s="17">
        <v>0.39452843896324502</v>
      </c>
      <c r="AB15" s="17">
        <v>0.46231109771925799</v>
      </c>
      <c r="AC15" s="17">
        <v>0.470904574181913</v>
      </c>
      <c r="AD15" s="17">
        <v>0.45652376247646098</v>
      </c>
      <c r="AE15" s="17"/>
      <c r="AF15" s="17">
        <v>0.46167434389283402</v>
      </c>
      <c r="AG15" s="17">
        <v>0.45423682272707</v>
      </c>
    </row>
    <row r="16" spans="2:33" ht="43" x14ac:dyDescent="0.5">
      <c r="B16" s="18" t="s">
        <v>271</v>
      </c>
      <c r="C16" s="17">
        <v>0.44705485515480597</v>
      </c>
      <c r="D16" s="17">
        <v>0.42648354736323102</v>
      </c>
      <c r="E16" s="17">
        <v>0.46652539448527502</v>
      </c>
      <c r="F16" s="17"/>
      <c r="G16" s="17">
        <v>0.53555840684204203</v>
      </c>
      <c r="H16" s="17">
        <v>0.51989939014355502</v>
      </c>
      <c r="I16" s="17">
        <v>0.41854311531383298</v>
      </c>
      <c r="J16" s="17">
        <v>0.43582061329571398</v>
      </c>
      <c r="K16" s="17">
        <v>0.38077617293386501</v>
      </c>
      <c r="L16" s="17">
        <v>0.44990026070372802</v>
      </c>
      <c r="M16" s="17"/>
      <c r="N16" s="17">
        <v>0.36951912665314801</v>
      </c>
      <c r="O16" s="17">
        <v>0.39859799310187499</v>
      </c>
      <c r="P16" s="17">
        <v>0.385590781830908</v>
      </c>
      <c r="Q16" s="17">
        <v>0.30423568410487201</v>
      </c>
      <c r="R16" s="17">
        <v>0.39876859451957902</v>
      </c>
      <c r="S16" s="17">
        <v>0.29106514357556701</v>
      </c>
      <c r="T16" s="17">
        <v>0.55525871464232301</v>
      </c>
      <c r="U16" s="17">
        <v>0.52900350666947904</v>
      </c>
      <c r="V16" s="17">
        <v>0.42657026436717599</v>
      </c>
      <c r="W16" s="17">
        <v>0.30098683323765502</v>
      </c>
      <c r="X16" s="17">
        <v>0.49932269118981998</v>
      </c>
      <c r="Y16" s="17">
        <v>0.489367053357955</v>
      </c>
      <c r="Z16" s="17">
        <v>0.48987407046535197</v>
      </c>
      <c r="AA16" s="17">
        <v>0.32772003679603701</v>
      </c>
      <c r="AB16" s="17">
        <v>0.456306164470409</v>
      </c>
      <c r="AC16" s="17">
        <v>0.3615595256927</v>
      </c>
      <c r="AD16" s="17">
        <v>0.43114728438779198</v>
      </c>
      <c r="AE16" s="17"/>
      <c r="AF16" s="17">
        <v>0.49020063126646701</v>
      </c>
      <c r="AG16" s="17">
        <v>0.41862271274184998</v>
      </c>
    </row>
    <row r="17" spans="2:33" x14ac:dyDescent="0.5">
      <c r="B17" s="18" t="s">
        <v>272</v>
      </c>
      <c r="C17" s="17">
        <v>0.36256844724555798</v>
      </c>
      <c r="D17" s="17">
        <v>0.332325317089256</v>
      </c>
      <c r="E17" s="17">
        <v>0.39237289095641598</v>
      </c>
      <c r="F17" s="17"/>
      <c r="G17" s="17">
        <v>0.39908609433120801</v>
      </c>
      <c r="H17" s="17">
        <v>0.351544350492068</v>
      </c>
      <c r="I17" s="17">
        <v>0.286623266486286</v>
      </c>
      <c r="J17" s="17">
        <v>0.39161280742121701</v>
      </c>
      <c r="K17" s="17">
        <v>0.36501466803983401</v>
      </c>
      <c r="L17" s="17">
        <v>0.38750500680376798</v>
      </c>
      <c r="M17" s="17"/>
      <c r="N17" s="17">
        <v>0.33657806531910101</v>
      </c>
      <c r="O17" s="17">
        <v>0.10474716386041701</v>
      </c>
      <c r="P17" s="17">
        <v>0.25757651973238699</v>
      </c>
      <c r="Q17" s="17">
        <v>0.23677983901601499</v>
      </c>
      <c r="R17" s="17">
        <v>0.33226955769727001</v>
      </c>
      <c r="S17" s="17">
        <v>0.33570740256998</v>
      </c>
      <c r="T17" s="17">
        <v>0.41310771951478398</v>
      </c>
      <c r="U17" s="17">
        <v>0.407907401675145</v>
      </c>
      <c r="V17" s="17">
        <v>0.206256418781981</v>
      </c>
      <c r="W17" s="17">
        <v>0.39858317674477201</v>
      </c>
      <c r="X17" s="17">
        <v>0.46737608795476898</v>
      </c>
      <c r="Y17" s="17">
        <v>0.33738295457357598</v>
      </c>
      <c r="Z17" s="17">
        <v>0.37726939997093101</v>
      </c>
      <c r="AA17" s="17">
        <v>0.48473282298130499</v>
      </c>
      <c r="AB17" s="17">
        <v>0.39826572515994302</v>
      </c>
      <c r="AC17" s="17">
        <v>0.38711462486949599</v>
      </c>
      <c r="AD17" s="17">
        <v>0.43607503167846501</v>
      </c>
      <c r="AE17" s="17"/>
      <c r="AF17" s="17">
        <v>0.36943208765926</v>
      </c>
      <c r="AG17" s="17">
        <v>0.35804545521016901</v>
      </c>
    </row>
    <row r="18" spans="2:33" ht="28.7" x14ac:dyDescent="0.5">
      <c r="B18" s="18" t="s">
        <v>273</v>
      </c>
      <c r="C18" s="17">
        <v>0.33491317539740201</v>
      </c>
      <c r="D18" s="17">
        <v>0.28046528601287701</v>
      </c>
      <c r="E18" s="17">
        <v>0.38734038723305703</v>
      </c>
      <c r="F18" s="17"/>
      <c r="G18" s="17">
        <v>0.333986102766131</v>
      </c>
      <c r="H18" s="17">
        <v>0.28903876466767597</v>
      </c>
      <c r="I18" s="17">
        <v>0.322131034377097</v>
      </c>
      <c r="J18" s="17">
        <v>0.33080276706527201</v>
      </c>
      <c r="K18" s="17">
        <v>0.332257341253206</v>
      </c>
      <c r="L18" s="17">
        <v>0.37573081342661702</v>
      </c>
      <c r="M18" s="17"/>
      <c r="N18" s="17">
        <v>0.33157094935606701</v>
      </c>
      <c r="O18" s="17">
        <v>0.185834667663211</v>
      </c>
      <c r="P18" s="17">
        <v>0.13866185895504801</v>
      </c>
      <c r="Q18" s="17">
        <v>0.30233025198820002</v>
      </c>
      <c r="R18" s="17">
        <v>0.38740696948194597</v>
      </c>
      <c r="S18" s="17">
        <v>0.33570740256998</v>
      </c>
      <c r="T18" s="17">
        <v>0.36864399680405502</v>
      </c>
      <c r="U18" s="17">
        <v>0.35613214023683298</v>
      </c>
      <c r="V18" s="17">
        <v>0.29664634087571901</v>
      </c>
      <c r="W18" s="17">
        <v>0.354664761924678</v>
      </c>
      <c r="X18" s="17">
        <v>0.51262146748387205</v>
      </c>
      <c r="Y18" s="17">
        <v>0.28735531625323202</v>
      </c>
      <c r="Z18" s="17">
        <v>0.306579595995642</v>
      </c>
      <c r="AA18" s="17">
        <v>0.35718343403369501</v>
      </c>
      <c r="AB18" s="17">
        <v>0.38534259759751199</v>
      </c>
      <c r="AC18" s="17">
        <v>0.20337305769144201</v>
      </c>
      <c r="AD18" s="17">
        <v>0.42404561488958198</v>
      </c>
      <c r="AE18" s="17"/>
      <c r="AF18" s="17">
        <v>0.34160252783765499</v>
      </c>
      <c r="AG18" s="17">
        <v>0.33050503540382498</v>
      </c>
    </row>
    <row r="19" spans="2:33" x14ac:dyDescent="0.5">
      <c r="B19" s="18" t="s">
        <v>169</v>
      </c>
      <c r="C19" s="17">
        <v>8.7048748736157103E-2</v>
      </c>
      <c r="D19" s="17">
        <v>0.103971233636778</v>
      </c>
      <c r="E19" s="17">
        <v>7.1494535202927506E-2</v>
      </c>
      <c r="F19" s="17"/>
      <c r="G19" s="17">
        <v>1.48020392507444E-2</v>
      </c>
      <c r="H19" s="17">
        <v>5.9826587189193398E-2</v>
      </c>
      <c r="I19" s="17">
        <v>4.8598142542418801E-2</v>
      </c>
      <c r="J19" s="17">
        <v>8.9304151880115104E-2</v>
      </c>
      <c r="K19" s="17">
        <v>0.106848545342834</v>
      </c>
      <c r="L19" s="17">
        <v>0.142340232981505</v>
      </c>
      <c r="M19" s="17"/>
      <c r="N19" s="17">
        <v>0.16362511813257799</v>
      </c>
      <c r="O19" s="17">
        <v>0.12958156749076699</v>
      </c>
      <c r="P19" s="17">
        <v>0.37631553460031097</v>
      </c>
      <c r="Q19" s="17">
        <v>7.5401647746316899E-2</v>
      </c>
      <c r="R19" s="17">
        <v>0.127254286322705</v>
      </c>
      <c r="S19" s="17">
        <v>0</v>
      </c>
      <c r="T19" s="17">
        <v>3.8729391082392199E-2</v>
      </c>
      <c r="U19" s="17">
        <v>3.3127443630843599E-2</v>
      </c>
      <c r="V19" s="17">
        <v>0.110078309369502</v>
      </c>
      <c r="W19" s="17">
        <v>0.112025416914909</v>
      </c>
      <c r="X19" s="17">
        <v>0.11084173505812001</v>
      </c>
      <c r="Y19" s="17">
        <v>8.3991539709951199E-2</v>
      </c>
      <c r="Z19" s="17">
        <v>0.13137197001402801</v>
      </c>
      <c r="AA19" s="17">
        <v>0</v>
      </c>
      <c r="AB19" s="17">
        <v>5.5149587084868501E-2</v>
      </c>
      <c r="AC19" s="17">
        <v>9.9479245983820005E-2</v>
      </c>
      <c r="AD19" s="17">
        <v>0.119038060491638</v>
      </c>
      <c r="AE19" s="17"/>
      <c r="AF19" s="17">
        <v>3.2891195503976497E-2</v>
      </c>
      <c r="AG19" s="17">
        <v>0.12273741643446399</v>
      </c>
    </row>
    <row r="20" spans="2:33" x14ac:dyDescent="0.5">
      <c r="B20" s="18" t="s">
        <v>76</v>
      </c>
      <c r="C20" s="19">
        <v>7.50536997147938E-3</v>
      </c>
      <c r="D20" s="19">
        <v>5.2139874701149398E-3</v>
      </c>
      <c r="E20" s="19">
        <v>9.6861963152919898E-3</v>
      </c>
      <c r="F20" s="19"/>
      <c r="G20" s="19">
        <v>0</v>
      </c>
      <c r="H20" s="19">
        <v>1.0707945503433699E-2</v>
      </c>
      <c r="I20" s="19">
        <v>6.62359118942974E-3</v>
      </c>
      <c r="J20" s="19">
        <v>3.48231340827093E-3</v>
      </c>
      <c r="K20" s="19">
        <v>8.4294337526056307E-3</v>
      </c>
      <c r="L20" s="19">
        <v>1.17527846070399E-2</v>
      </c>
      <c r="M20" s="19"/>
      <c r="N20" s="19">
        <v>0</v>
      </c>
      <c r="O20" s="19">
        <v>0</v>
      </c>
      <c r="P20" s="19">
        <v>0</v>
      </c>
      <c r="Q20" s="19">
        <v>0</v>
      </c>
      <c r="R20" s="19">
        <v>0</v>
      </c>
      <c r="S20" s="19">
        <v>0</v>
      </c>
      <c r="T20" s="19">
        <v>2.2230238679981099E-2</v>
      </c>
      <c r="U20" s="19">
        <v>0</v>
      </c>
      <c r="V20" s="19">
        <v>3.3424967366183202E-2</v>
      </c>
      <c r="W20" s="19">
        <v>0</v>
      </c>
      <c r="X20" s="19">
        <v>0</v>
      </c>
      <c r="Y20" s="19">
        <v>6.93072810718627E-3</v>
      </c>
      <c r="Z20" s="19">
        <v>2.44116658090258E-2</v>
      </c>
      <c r="AA20" s="19">
        <v>0</v>
      </c>
      <c r="AB20" s="19">
        <v>4.448593303078E-3</v>
      </c>
      <c r="AC20" s="19">
        <v>0</v>
      </c>
      <c r="AD20" s="19">
        <v>1.41991642565085E-2</v>
      </c>
      <c r="AE20" s="19"/>
      <c r="AF20" s="19">
        <v>8.7918520507014996E-3</v>
      </c>
      <c r="AG20" s="19">
        <v>6.6576058336064803E-3</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169</v>
      </c>
      <c r="C9" s="17">
        <v>0.33335601747740401</v>
      </c>
      <c r="D9" s="17">
        <v>0.314054568558503</v>
      </c>
      <c r="E9" s="17">
        <v>0.35277236553997798</v>
      </c>
      <c r="F9" s="17"/>
      <c r="G9" s="17">
        <v>0.201725687946053</v>
      </c>
      <c r="H9" s="17">
        <v>0.23150092655909399</v>
      </c>
      <c r="I9" s="17">
        <v>0.24882900568785299</v>
      </c>
      <c r="J9" s="17">
        <v>0.36268943158799699</v>
      </c>
      <c r="K9" s="17">
        <v>0.426159511793821</v>
      </c>
      <c r="L9" s="17">
        <v>0.41503492630077898</v>
      </c>
      <c r="M9" s="17"/>
      <c r="N9" s="17">
        <v>0.38212685547780301</v>
      </c>
      <c r="O9" s="17">
        <v>0.41753699124518601</v>
      </c>
      <c r="P9" s="17">
        <v>0.63606632312672895</v>
      </c>
      <c r="Q9" s="17">
        <v>0.301851320578784</v>
      </c>
      <c r="R9" s="17">
        <v>0.231004940698951</v>
      </c>
      <c r="S9" s="17">
        <v>0.40009073977280402</v>
      </c>
      <c r="T9" s="17">
        <v>0.38444515811655</v>
      </c>
      <c r="U9" s="17">
        <v>0.27984069161612102</v>
      </c>
      <c r="V9" s="17">
        <v>0.418475978149557</v>
      </c>
      <c r="W9" s="17">
        <v>0.19069639018967</v>
      </c>
      <c r="X9" s="17">
        <v>0.61482180789193197</v>
      </c>
      <c r="Y9" s="17">
        <v>0.31673765769413098</v>
      </c>
      <c r="Z9" s="17">
        <v>0.28234549480508803</v>
      </c>
      <c r="AA9" s="17">
        <v>0.50131751042156902</v>
      </c>
      <c r="AB9" s="17">
        <v>0.33020455146911298</v>
      </c>
      <c r="AC9" s="17">
        <v>0.33249380666478201</v>
      </c>
      <c r="AD9" s="17">
        <v>0.34287391093090203</v>
      </c>
      <c r="AE9" s="17"/>
      <c r="AF9" s="17">
        <v>0.27848776228601202</v>
      </c>
      <c r="AG9" s="17">
        <v>0.36951302254586699</v>
      </c>
    </row>
    <row r="10" spans="2:33" ht="28.7" x14ac:dyDescent="0.5">
      <c r="B10" s="18" t="s">
        <v>273</v>
      </c>
      <c r="C10" s="17">
        <v>0.241007221048326</v>
      </c>
      <c r="D10" s="17">
        <v>0.26852008605046401</v>
      </c>
      <c r="E10" s="17">
        <v>0.21452556578859699</v>
      </c>
      <c r="F10" s="17"/>
      <c r="G10" s="17">
        <v>0.333139372597336</v>
      </c>
      <c r="H10" s="17">
        <v>0.32564143390467298</v>
      </c>
      <c r="I10" s="17">
        <v>0.263004291275307</v>
      </c>
      <c r="J10" s="17">
        <v>0.22299109580392701</v>
      </c>
      <c r="K10" s="17">
        <v>0.229236701073295</v>
      </c>
      <c r="L10" s="17">
        <v>0.16604641784204399</v>
      </c>
      <c r="M10" s="17"/>
      <c r="N10" s="17">
        <v>0.21904524235485101</v>
      </c>
      <c r="O10" s="17">
        <v>0.19875061558045901</v>
      </c>
      <c r="P10" s="17">
        <v>0.20090486771996599</v>
      </c>
      <c r="Q10" s="17">
        <v>0.24763245191327601</v>
      </c>
      <c r="R10" s="17">
        <v>0.13986437095316701</v>
      </c>
      <c r="S10" s="17">
        <v>0.26420185765721599</v>
      </c>
      <c r="T10" s="17">
        <v>0.28209220577364902</v>
      </c>
      <c r="U10" s="17">
        <v>0.24221513819536999</v>
      </c>
      <c r="V10" s="17">
        <v>0.24886489561154901</v>
      </c>
      <c r="W10" s="17">
        <v>0.21455027945056901</v>
      </c>
      <c r="X10" s="17">
        <v>0.16287715513606399</v>
      </c>
      <c r="Y10" s="17">
        <v>0.29904164289664897</v>
      </c>
      <c r="Z10" s="17">
        <v>0.23313671966378999</v>
      </c>
      <c r="AA10" s="17">
        <v>0.35134625117989199</v>
      </c>
      <c r="AB10" s="17">
        <v>0.22287114627627799</v>
      </c>
      <c r="AC10" s="17">
        <v>0.13111237777583401</v>
      </c>
      <c r="AD10" s="17">
        <v>0.248972939226869</v>
      </c>
      <c r="AE10" s="17"/>
      <c r="AF10" s="17">
        <v>0.304169107894879</v>
      </c>
      <c r="AG10" s="17">
        <v>0.199384890342196</v>
      </c>
    </row>
    <row r="11" spans="2:33" x14ac:dyDescent="0.5">
      <c r="B11" s="18" t="s">
        <v>272</v>
      </c>
      <c r="C11" s="17">
        <v>0.219332444470414</v>
      </c>
      <c r="D11" s="17">
        <v>0.24571186448503801</v>
      </c>
      <c r="E11" s="17">
        <v>0.193831227685409</v>
      </c>
      <c r="F11" s="17"/>
      <c r="G11" s="17">
        <v>0.26062277981672899</v>
      </c>
      <c r="H11" s="17">
        <v>0.26919995916268602</v>
      </c>
      <c r="I11" s="17">
        <v>0.240217007834513</v>
      </c>
      <c r="J11" s="17">
        <v>0.209840974107769</v>
      </c>
      <c r="K11" s="17">
        <v>0.19291233314412501</v>
      </c>
      <c r="L11" s="17">
        <v>0.186330129972157</v>
      </c>
      <c r="M11" s="17"/>
      <c r="N11" s="17">
        <v>0.159452783837714</v>
      </c>
      <c r="O11" s="17">
        <v>0.28131652104539701</v>
      </c>
      <c r="P11" s="17">
        <v>0.17758833351978001</v>
      </c>
      <c r="Q11" s="17">
        <v>0.266019177517549</v>
      </c>
      <c r="R11" s="17">
        <v>0.24739482842306201</v>
      </c>
      <c r="S11" s="17">
        <v>0.26420185765721599</v>
      </c>
      <c r="T11" s="17">
        <v>0.16085857981986301</v>
      </c>
      <c r="U11" s="17">
        <v>0.238384439229505</v>
      </c>
      <c r="V11" s="17">
        <v>0.20319743775476701</v>
      </c>
      <c r="W11" s="17">
        <v>0.19890306048352199</v>
      </c>
      <c r="X11" s="17">
        <v>0.21058764070723601</v>
      </c>
      <c r="Y11" s="17">
        <v>0.26274915404468402</v>
      </c>
      <c r="Z11" s="17">
        <v>0.25638142486367799</v>
      </c>
      <c r="AA11" s="17">
        <v>0.27727296568128201</v>
      </c>
      <c r="AB11" s="17">
        <v>0.17616812037763499</v>
      </c>
      <c r="AC11" s="17">
        <v>0.134187141330327</v>
      </c>
      <c r="AD11" s="17">
        <v>0.19244113560054499</v>
      </c>
      <c r="AE11" s="17"/>
      <c r="AF11" s="17">
        <v>0.27356860881878597</v>
      </c>
      <c r="AG11" s="17">
        <v>0.183591973730135</v>
      </c>
    </row>
    <row r="12" spans="2:33" ht="43" x14ac:dyDescent="0.5">
      <c r="B12" s="18" t="s">
        <v>271</v>
      </c>
      <c r="C12" s="17">
        <v>0.20583331705823099</v>
      </c>
      <c r="D12" s="17">
        <v>0.19831038334458301</v>
      </c>
      <c r="E12" s="17">
        <v>0.21369499418568599</v>
      </c>
      <c r="F12" s="17"/>
      <c r="G12" s="17">
        <v>0.167838693533199</v>
      </c>
      <c r="H12" s="17">
        <v>0.13673507881220601</v>
      </c>
      <c r="I12" s="17">
        <v>0.22794321157257499</v>
      </c>
      <c r="J12" s="17">
        <v>0.22693760481403</v>
      </c>
      <c r="K12" s="17">
        <v>0.22262350278943299</v>
      </c>
      <c r="L12" s="17">
        <v>0.213088655981544</v>
      </c>
      <c r="M12" s="17"/>
      <c r="N12" s="17">
        <v>0.180878277633712</v>
      </c>
      <c r="O12" s="17">
        <v>7.9579946946588195E-2</v>
      </c>
      <c r="P12" s="17">
        <v>6.0505350049001198E-2</v>
      </c>
      <c r="Q12" s="17">
        <v>0.34751021499403301</v>
      </c>
      <c r="R12" s="17">
        <v>5.51374117846768E-2</v>
      </c>
      <c r="S12" s="17">
        <v>0.33570740256998</v>
      </c>
      <c r="T12" s="17">
        <v>0.20076972679385499</v>
      </c>
      <c r="U12" s="17">
        <v>0.18834604436940899</v>
      </c>
      <c r="V12" s="17">
        <v>0.183293309888098</v>
      </c>
      <c r="W12" s="17">
        <v>0.46529383203170899</v>
      </c>
      <c r="X12" s="17">
        <v>0.11016229188632901</v>
      </c>
      <c r="Y12" s="17">
        <v>0.212257070066247</v>
      </c>
      <c r="Z12" s="17">
        <v>0.16586308487620099</v>
      </c>
      <c r="AA12" s="17">
        <v>0.241789964899423</v>
      </c>
      <c r="AB12" s="17">
        <v>0.192193920959396</v>
      </c>
      <c r="AC12" s="17">
        <v>0.170598587274954</v>
      </c>
      <c r="AD12" s="17">
        <v>0.23591741963104801</v>
      </c>
      <c r="AE12" s="17"/>
      <c r="AF12" s="17">
        <v>0.188715671580893</v>
      </c>
      <c r="AG12" s="17">
        <v>0.21711347882253901</v>
      </c>
    </row>
    <row r="13" spans="2:33" ht="28.7" x14ac:dyDescent="0.5">
      <c r="B13" s="18" t="s">
        <v>270</v>
      </c>
      <c r="C13" s="17">
        <v>0.16860569760395</v>
      </c>
      <c r="D13" s="17">
        <v>0.168062766975655</v>
      </c>
      <c r="E13" s="17">
        <v>0.16976851604919699</v>
      </c>
      <c r="F13" s="17"/>
      <c r="G13" s="17">
        <v>0.14132134472736399</v>
      </c>
      <c r="H13" s="17">
        <v>0.15896303119702099</v>
      </c>
      <c r="I13" s="17">
        <v>0.150469569995377</v>
      </c>
      <c r="J13" s="17">
        <v>0.169444281132757</v>
      </c>
      <c r="K13" s="17">
        <v>0.152476894658505</v>
      </c>
      <c r="L13" s="17">
        <v>0.20800154162215401</v>
      </c>
      <c r="M13" s="17"/>
      <c r="N13" s="17">
        <v>0.14552780388616501</v>
      </c>
      <c r="O13" s="17">
        <v>7.3166078595797296E-2</v>
      </c>
      <c r="P13" s="17">
        <v>6.2051167294286502E-2</v>
      </c>
      <c r="Q13" s="17">
        <v>0.219047065181211</v>
      </c>
      <c r="R13" s="17">
        <v>0.32076016255391898</v>
      </c>
      <c r="S13" s="17">
        <v>0.33570740256998</v>
      </c>
      <c r="T13" s="17">
        <v>0.11947557826260501</v>
      </c>
      <c r="U13" s="17">
        <v>0.19640361578627999</v>
      </c>
      <c r="V13" s="17">
        <v>0.113964588328344</v>
      </c>
      <c r="W13" s="17">
        <v>0.22446528416536701</v>
      </c>
      <c r="X13" s="17">
        <v>0.18857111554592099</v>
      </c>
      <c r="Y13" s="17">
        <v>0.18789819469066699</v>
      </c>
      <c r="Z13" s="17">
        <v>0.17294010734821599</v>
      </c>
      <c r="AA13" s="17">
        <v>0.12748839878660401</v>
      </c>
      <c r="AB13" s="17">
        <v>0.13080049979245501</v>
      </c>
      <c r="AC13" s="17">
        <v>0.217021591345505</v>
      </c>
      <c r="AD13" s="17">
        <v>0.13254695662409</v>
      </c>
      <c r="AE13" s="17"/>
      <c r="AF13" s="17">
        <v>0.19540784128289301</v>
      </c>
      <c r="AG13" s="17">
        <v>0.15094365893578299</v>
      </c>
    </row>
    <row r="14" spans="2:33" x14ac:dyDescent="0.5">
      <c r="B14" s="18" t="s">
        <v>268</v>
      </c>
      <c r="C14" s="17">
        <v>9.0456983490997594E-2</v>
      </c>
      <c r="D14" s="17">
        <v>0.112403660757268</v>
      </c>
      <c r="E14" s="17">
        <v>6.8619300772875993E-2</v>
      </c>
      <c r="F14" s="17"/>
      <c r="G14" s="17">
        <v>0.139396308860254</v>
      </c>
      <c r="H14" s="17">
        <v>0.120032717615356</v>
      </c>
      <c r="I14" s="17">
        <v>0.13183133327207799</v>
      </c>
      <c r="J14" s="17">
        <v>6.1904213040510699E-2</v>
      </c>
      <c r="K14" s="17">
        <v>8.0406579288433297E-2</v>
      </c>
      <c r="L14" s="17">
        <v>5.4830921225965598E-2</v>
      </c>
      <c r="M14" s="17"/>
      <c r="N14" s="17">
        <v>6.8387605867779894E-2</v>
      </c>
      <c r="O14" s="17">
        <v>0.14584138844567801</v>
      </c>
      <c r="P14" s="17">
        <v>0</v>
      </c>
      <c r="Q14" s="17">
        <v>5.83011595045431E-2</v>
      </c>
      <c r="R14" s="17">
        <v>0.127254286322705</v>
      </c>
      <c r="S14" s="17">
        <v>0</v>
      </c>
      <c r="T14" s="17">
        <v>0</v>
      </c>
      <c r="U14" s="17">
        <v>0.112114144353214</v>
      </c>
      <c r="V14" s="17">
        <v>4.6604837364981999E-2</v>
      </c>
      <c r="W14" s="17">
        <v>0.11034882836167199</v>
      </c>
      <c r="X14" s="17">
        <v>4.1199405146714801E-2</v>
      </c>
      <c r="Y14" s="17">
        <v>7.9185504954355002E-2</v>
      </c>
      <c r="Z14" s="17">
        <v>0.102793099811143</v>
      </c>
      <c r="AA14" s="17">
        <v>4.7713016738552799E-2</v>
      </c>
      <c r="AB14" s="17">
        <v>0.118648910465699</v>
      </c>
      <c r="AC14" s="17">
        <v>0</v>
      </c>
      <c r="AD14" s="17">
        <v>0.17852444769548301</v>
      </c>
      <c r="AE14" s="17"/>
      <c r="AF14" s="17">
        <v>8.2214413555673493E-2</v>
      </c>
      <c r="AG14" s="17">
        <v>9.5888660548871907E-2</v>
      </c>
    </row>
    <row r="15" spans="2:33" ht="28.7" x14ac:dyDescent="0.5">
      <c r="B15" s="18" t="s">
        <v>269</v>
      </c>
      <c r="C15" s="17">
        <v>5.8086844195100198E-2</v>
      </c>
      <c r="D15" s="17">
        <v>6.5769255754131201E-2</v>
      </c>
      <c r="E15" s="17">
        <v>4.8803360170735499E-2</v>
      </c>
      <c r="F15" s="17"/>
      <c r="G15" s="17">
        <v>0.10479768388876599</v>
      </c>
      <c r="H15" s="17">
        <v>7.5384318893582894E-2</v>
      </c>
      <c r="I15" s="17">
        <v>5.9948218201492501E-2</v>
      </c>
      <c r="J15" s="17">
        <v>6.4576699962210604E-2</v>
      </c>
      <c r="K15" s="17">
        <v>8.7103021388853993E-3</v>
      </c>
      <c r="L15" s="17">
        <v>5.8416991641978798E-2</v>
      </c>
      <c r="M15" s="17"/>
      <c r="N15" s="17">
        <v>1.6507323986957201E-2</v>
      </c>
      <c r="O15" s="17">
        <v>7.5725152317151698E-2</v>
      </c>
      <c r="P15" s="17">
        <v>0</v>
      </c>
      <c r="Q15" s="17">
        <v>1.9643359624421399E-2</v>
      </c>
      <c r="R15" s="17">
        <v>8.4947407038996697E-2</v>
      </c>
      <c r="S15" s="17">
        <v>0</v>
      </c>
      <c r="T15" s="17">
        <v>0.122577678341057</v>
      </c>
      <c r="U15" s="17">
        <v>4.0603388020982102E-2</v>
      </c>
      <c r="V15" s="17">
        <v>7.7570320111090996E-2</v>
      </c>
      <c r="W15" s="17">
        <v>5.8496722746203898E-2</v>
      </c>
      <c r="X15" s="17">
        <v>0</v>
      </c>
      <c r="Y15" s="17">
        <v>9.1047706760963701E-2</v>
      </c>
      <c r="Z15" s="17">
        <v>7.8037818956005603E-2</v>
      </c>
      <c r="AA15" s="17">
        <v>5.2794590831141103E-2</v>
      </c>
      <c r="AB15" s="17">
        <v>5.63719009530676E-2</v>
      </c>
      <c r="AC15" s="17">
        <v>5.9734123141932299E-2</v>
      </c>
      <c r="AD15" s="17">
        <v>2.7624735297016801E-2</v>
      </c>
      <c r="AE15" s="17"/>
      <c r="AF15" s="17">
        <v>6.3709661586651506E-2</v>
      </c>
      <c r="AG15" s="17">
        <v>5.4381527956845602E-2</v>
      </c>
    </row>
    <row r="16" spans="2:33" x14ac:dyDescent="0.5">
      <c r="B16" s="18" t="s">
        <v>267</v>
      </c>
      <c r="C16" s="17">
        <v>5.36627695293906E-2</v>
      </c>
      <c r="D16" s="17">
        <v>6.6726989959252803E-2</v>
      </c>
      <c r="E16" s="17">
        <v>4.1602425504472997E-2</v>
      </c>
      <c r="F16" s="17"/>
      <c r="G16" s="17">
        <v>9.0201023010177794E-2</v>
      </c>
      <c r="H16" s="17">
        <v>7.6719136234915095E-2</v>
      </c>
      <c r="I16" s="17">
        <v>9.7144253636120906E-2</v>
      </c>
      <c r="J16" s="17">
        <v>3.6366338804815199E-2</v>
      </c>
      <c r="K16" s="17">
        <v>4.056778232937E-2</v>
      </c>
      <c r="L16" s="17">
        <v>1.7568740741611199E-2</v>
      </c>
      <c r="M16" s="17"/>
      <c r="N16" s="17">
        <v>4.6932151054870003E-2</v>
      </c>
      <c r="O16" s="17">
        <v>0</v>
      </c>
      <c r="P16" s="17">
        <v>0</v>
      </c>
      <c r="Q16" s="17">
        <v>1.74411974918907E-2</v>
      </c>
      <c r="R16" s="17">
        <v>5.51374117846768E-2</v>
      </c>
      <c r="S16" s="17">
        <v>0</v>
      </c>
      <c r="T16" s="17">
        <v>2.8147493728701799E-2</v>
      </c>
      <c r="U16" s="17">
        <v>6.6369613925374202E-2</v>
      </c>
      <c r="V16" s="17">
        <v>6.8837770682417601E-2</v>
      </c>
      <c r="W16" s="17">
        <v>4.4940335668638698E-2</v>
      </c>
      <c r="X16" s="17">
        <v>0</v>
      </c>
      <c r="Y16" s="17">
        <v>1.6546987020651601E-2</v>
      </c>
      <c r="Z16" s="17">
        <v>6.4938775621139699E-2</v>
      </c>
      <c r="AA16" s="17">
        <v>4.3544767056852098E-2</v>
      </c>
      <c r="AB16" s="17">
        <v>9.1818060459724196E-2</v>
      </c>
      <c r="AC16" s="17">
        <v>0.110802937087934</v>
      </c>
      <c r="AD16" s="17">
        <v>6.24885851505496E-2</v>
      </c>
      <c r="AE16" s="17"/>
      <c r="AF16" s="17">
        <v>5.34602594968214E-2</v>
      </c>
      <c r="AG16" s="17">
        <v>5.3796219303736001E-2</v>
      </c>
    </row>
    <row r="17" spans="2:33" x14ac:dyDescent="0.5">
      <c r="B17" s="18" t="s">
        <v>266</v>
      </c>
      <c r="C17" s="17">
        <v>5.2620551530878697E-2</v>
      </c>
      <c r="D17" s="17">
        <v>5.4020271004141099E-2</v>
      </c>
      <c r="E17" s="17">
        <v>5.15099094847071E-2</v>
      </c>
      <c r="F17" s="17"/>
      <c r="G17" s="17">
        <v>0.109415542691593</v>
      </c>
      <c r="H17" s="17">
        <v>7.6688113213591105E-2</v>
      </c>
      <c r="I17" s="17">
        <v>7.3087533793948695E-2</v>
      </c>
      <c r="J17" s="17">
        <v>1.6225722182138198E-2</v>
      </c>
      <c r="K17" s="17">
        <v>4.1254794907620997E-2</v>
      </c>
      <c r="L17" s="17">
        <v>4.0258405932631497E-2</v>
      </c>
      <c r="M17" s="17"/>
      <c r="N17" s="17">
        <v>5.6496935522670599E-2</v>
      </c>
      <c r="O17" s="17">
        <v>0.1283886677328</v>
      </c>
      <c r="P17" s="17">
        <v>0</v>
      </c>
      <c r="Q17" s="17">
        <v>3.2833630872808203E-2</v>
      </c>
      <c r="R17" s="17">
        <v>5.51374117846768E-2</v>
      </c>
      <c r="S17" s="17">
        <v>0</v>
      </c>
      <c r="T17" s="17">
        <v>0</v>
      </c>
      <c r="U17" s="17">
        <v>9.4411444119324298E-2</v>
      </c>
      <c r="V17" s="17">
        <v>2.4206121476159199E-2</v>
      </c>
      <c r="W17" s="17">
        <v>4.47229183181364E-2</v>
      </c>
      <c r="X17" s="17">
        <v>0</v>
      </c>
      <c r="Y17" s="17">
        <v>4.6098348786202198E-2</v>
      </c>
      <c r="Z17" s="17">
        <v>5.7756106505593097E-2</v>
      </c>
      <c r="AA17" s="17">
        <v>0</v>
      </c>
      <c r="AB17" s="17">
        <v>5.2028635082622197E-2</v>
      </c>
      <c r="AC17" s="17">
        <v>4.6028687863616101E-2</v>
      </c>
      <c r="AD17" s="17">
        <v>6.7663842335669203E-2</v>
      </c>
      <c r="AE17" s="17"/>
      <c r="AF17" s="17">
        <v>5.7574414857479002E-2</v>
      </c>
      <c r="AG17" s="17">
        <v>4.9356061694568701E-2</v>
      </c>
    </row>
    <row r="18" spans="2:33" x14ac:dyDescent="0.5">
      <c r="B18" s="18" t="s">
        <v>265</v>
      </c>
      <c r="C18" s="17">
        <v>4.0234480681125402E-2</v>
      </c>
      <c r="D18" s="17">
        <v>5.4807482021556601E-2</v>
      </c>
      <c r="E18" s="17">
        <v>2.67052869039732E-2</v>
      </c>
      <c r="F18" s="17"/>
      <c r="G18" s="17">
        <v>5.5867944455052103E-2</v>
      </c>
      <c r="H18" s="17">
        <v>7.9701173331086603E-2</v>
      </c>
      <c r="I18" s="17">
        <v>6.7462792208207306E-2</v>
      </c>
      <c r="J18" s="17">
        <v>4.3388980629594301E-2</v>
      </c>
      <c r="K18" s="17">
        <v>6.1168148901148602E-3</v>
      </c>
      <c r="L18" s="17">
        <v>1.2630332763531401E-2</v>
      </c>
      <c r="M18" s="17"/>
      <c r="N18" s="17">
        <v>1.6507323986957201E-2</v>
      </c>
      <c r="O18" s="17">
        <v>0</v>
      </c>
      <c r="P18" s="17">
        <v>0</v>
      </c>
      <c r="Q18" s="17">
        <v>3.8657799880121697E-2</v>
      </c>
      <c r="R18" s="17">
        <v>0</v>
      </c>
      <c r="S18" s="17">
        <v>0</v>
      </c>
      <c r="T18" s="17">
        <v>0</v>
      </c>
      <c r="U18" s="17">
        <v>5.3908803709141598E-2</v>
      </c>
      <c r="V18" s="17">
        <v>5.4819648458480703E-2</v>
      </c>
      <c r="W18" s="17">
        <v>1.96958331906508E-2</v>
      </c>
      <c r="X18" s="17">
        <v>0</v>
      </c>
      <c r="Y18" s="17">
        <v>5.4449460984805902E-2</v>
      </c>
      <c r="Z18" s="17">
        <v>5.15208598668732E-2</v>
      </c>
      <c r="AA18" s="17">
        <v>4.3544767056852098E-2</v>
      </c>
      <c r="AB18" s="17">
        <v>5.00101589947834E-2</v>
      </c>
      <c r="AC18" s="17">
        <v>0</v>
      </c>
      <c r="AD18" s="17">
        <v>3.67559486639727E-2</v>
      </c>
      <c r="AE18" s="17"/>
      <c r="AF18" s="17">
        <v>5.15885056480491E-2</v>
      </c>
      <c r="AG18" s="17">
        <v>3.2752421394849601E-2</v>
      </c>
    </row>
    <row r="19" spans="2:33" x14ac:dyDescent="0.5">
      <c r="B19" s="18" t="s">
        <v>264</v>
      </c>
      <c r="C19" s="17">
        <v>3.3660162424120198E-2</v>
      </c>
      <c r="D19" s="17">
        <v>4.0001100325597297E-2</v>
      </c>
      <c r="E19" s="17">
        <v>2.78359601319123E-2</v>
      </c>
      <c r="F19" s="17"/>
      <c r="G19" s="17">
        <v>7.7025842332050107E-2</v>
      </c>
      <c r="H19" s="17">
        <v>4.2767204469756598E-2</v>
      </c>
      <c r="I19" s="17">
        <v>3.9407494387270099E-2</v>
      </c>
      <c r="J19" s="17">
        <v>2.5707145810304401E-2</v>
      </c>
      <c r="K19" s="17">
        <v>2.4318579046379501E-2</v>
      </c>
      <c r="L19" s="17">
        <v>2.12250625952333E-2</v>
      </c>
      <c r="M19" s="17"/>
      <c r="N19" s="17">
        <v>1.72743370272282E-2</v>
      </c>
      <c r="O19" s="17">
        <v>0</v>
      </c>
      <c r="P19" s="17">
        <v>0</v>
      </c>
      <c r="Q19" s="17">
        <v>5.1048180965827999E-2</v>
      </c>
      <c r="R19" s="17">
        <v>5.51374117846768E-2</v>
      </c>
      <c r="S19" s="17">
        <v>0</v>
      </c>
      <c r="T19" s="17">
        <v>3.5524945753066403E-2</v>
      </c>
      <c r="U19" s="17">
        <v>5.0004680474917497E-2</v>
      </c>
      <c r="V19" s="17">
        <v>3.6751210097052699E-2</v>
      </c>
      <c r="W19" s="17">
        <v>5.42121771523109E-2</v>
      </c>
      <c r="X19" s="17">
        <v>0</v>
      </c>
      <c r="Y19" s="17">
        <v>4.5770097622166897E-2</v>
      </c>
      <c r="Z19" s="17">
        <v>1.0546383142363201E-2</v>
      </c>
      <c r="AA19" s="17">
        <v>0</v>
      </c>
      <c r="AB19" s="17">
        <v>4.3741691952212197E-2</v>
      </c>
      <c r="AC19" s="17">
        <v>0</v>
      </c>
      <c r="AD19" s="17">
        <v>1.7053265638120998E-2</v>
      </c>
      <c r="AE19" s="17"/>
      <c r="AF19" s="17">
        <v>3.2292126676001301E-2</v>
      </c>
      <c r="AG19" s="17">
        <v>3.4561668683177102E-2</v>
      </c>
    </row>
    <row r="20" spans="2:33" x14ac:dyDescent="0.5">
      <c r="B20" s="18" t="s">
        <v>113</v>
      </c>
      <c r="C20" s="19">
        <v>2.6799583957394998E-2</v>
      </c>
      <c r="D20" s="19">
        <v>2.5394300844782499E-2</v>
      </c>
      <c r="E20" s="19">
        <v>2.8223026345414601E-2</v>
      </c>
      <c r="F20" s="19"/>
      <c r="G20" s="19">
        <v>1.41249580991832E-2</v>
      </c>
      <c r="H20" s="19">
        <v>2.3072364133526101E-2</v>
      </c>
      <c r="I20" s="19">
        <v>1.6406283325611899E-2</v>
      </c>
      <c r="J20" s="19">
        <v>2.14502981861476E-2</v>
      </c>
      <c r="K20" s="19">
        <v>2.6692592805650301E-2</v>
      </c>
      <c r="L20" s="19">
        <v>4.5776154347220703E-2</v>
      </c>
      <c r="M20" s="19"/>
      <c r="N20" s="19">
        <v>1.8040290940598998E-2</v>
      </c>
      <c r="O20" s="19">
        <v>0</v>
      </c>
      <c r="P20" s="19">
        <v>0</v>
      </c>
      <c r="Q20" s="19">
        <v>0</v>
      </c>
      <c r="R20" s="19">
        <v>0</v>
      </c>
      <c r="S20" s="19">
        <v>0</v>
      </c>
      <c r="T20" s="19">
        <v>2.2230238679981099E-2</v>
      </c>
      <c r="U20" s="19">
        <v>3.7846480947124797E-2</v>
      </c>
      <c r="V20" s="19">
        <v>4.5712307585650598E-2</v>
      </c>
      <c r="W20" s="19">
        <v>3.35272681635145E-2</v>
      </c>
      <c r="X20" s="19">
        <v>0</v>
      </c>
      <c r="Y20" s="19">
        <v>2.7294419947085001E-2</v>
      </c>
      <c r="Z20" s="19">
        <v>4.2527371538633001E-2</v>
      </c>
      <c r="AA20" s="19">
        <v>0</v>
      </c>
      <c r="AB20" s="19">
        <v>2.3035356159182601E-2</v>
      </c>
      <c r="AC20" s="19">
        <v>9.1555295883939306E-2</v>
      </c>
      <c r="AD20" s="19">
        <v>0</v>
      </c>
      <c r="AE20" s="19"/>
      <c r="AF20" s="19">
        <v>3.27864015361643E-2</v>
      </c>
      <c r="AG20" s="19">
        <v>2.2854399391484401E-2</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L22"/>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12" width="20.703125" customWidth="1"/>
  </cols>
  <sheetData>
    <row r="2" spans="2:12" ht="40" customHeight="1" x14ac:dyDescent="0.5">
      <c r="D2" s="30" t="s">
        <v>290</v>
      </c>
      <c r="E2" s="26"/>
      <c r="F2" s="26"/>
      <c r="G2" s="26"/>
      <c r="H2" s="26"/>
      <c r="I2" s="26"/>
      <c r="J2" s="26"/>
      <c r="K2" s="26"/>
      <c r="L2" s="26"/>
    </row>
    <row r="6" spans="2:12" ht="50" customHeight="1" x14ac:dyDescent="0.5">
      <c r="B6" s="20" t="s">
        <v>15</v>
      </c>
      <c r="C6" s="20" t="s">
        <v>276</v>
      </c>
      <c r="D6" s="20" t="s">
        <v>277</v>
      </c>
      <c r="E6" s="20" t="s">
        <v>178</v>
      </c>
      <c r="F6" s="20" t="s">
        <v>278</v>
      </c>
      <c r="G6" s="20" t="s">
        <v>279</v>
      </c>
      <c r="H6" s="20" t="s">
        <v>280</v>
      </c>
      <c r="I6" s="20" t="s">
        <v>281</v>
      </c>
      <c r="J6" s="20" t="s">
        <v>186</v>
      </c>
      <c r="K6" s="20" t="s">
        <v>282</v>
      </c>
    </row>
    <row r="7" spans="2:12" x14ac:dyDescent="0.5">
      <c r="B7" s="18" t="s">
        <v>283</v>
      </c>
      <c r="C7" s="17">
        <v>0.53911117591593005</v>
      </c>
      <c r="D7" s="17">
        <v>0.61652675752415698</v>
      </c>
      <c r="E7" s="17">
        <v>0.59969292219401305</v>
      </c>
      <c r="F7" s="17">
        <v>0.56800061486519404</v>
      </c>
      <c r="G7" s="17">
        <v>0.64060801743882401</v>
      </c>
      <c r="H7" s="17">
        <v>0.57878400336967395</v>
      </c>
      <c r="I7" s="17">
        <v>0.46912190135255899</v>
      </c>
      <c r="J7" s="17">
        <v>0.40178524838910601</v>
      </c>
      <c r="K7" s="17">
        <v>0.30190908253896598</v>
      </c>
    </row>
    <row r="8" spans="2:12" x14ac:dyDescent="0.5">
      <c r="B8" s="18" t="s">
        <v>284</v>
      </c>
      <c r="C8" s="17">
        <v>0.32810091046211098</v>
      </c>
      <c r="D8" s="17">
        <v>0.28709146424280602</v>
      </c>
      <c r="E8" s="17">
        <v>0.29394682628147401</v>
      </c>
      <c r="F8" s="17">
        <v>0.28262901972872201</v>
      </c>
      <c r="G8" s="17">
        <v>0.249292772901197</v>
      </c>
      <c r="H8" s="17">
        <v>0.244834381760828</v>
      </c>
      <c r="I8" s="17">
        <v>0.29072188470527899</v>
      </c>
      <c r="J8" s="17">
        <v>0.32951550959645098</v>
      </c>
      <c r="K8" s="17">
        <v>0.34564974462501402</v>
      </c>
    </row>
    <row r="9" spans="2:12" ht="28.7" x14ac:dyDescent="0.5">
      <c r="B9" s="18" t="s">
        <v>285</v>
      </c>
      <c r="C9" s="17">
        <v>0.114445244130707</v>
      </c>
      <c r="D9" s="17">
        <v>7.7797765220226398E-2</v>
      </c>
      <c r="E9" s="17">
        <v>8.3550851927443603E-2</v>
      </c>
      <c r="F9" s="17">
        <v>0.115701368840031</v>
      </c>
      <c r="G9" s="17">
        <v>6.7886902765274704E-2</v>
      </c>
      <c r="H9" s="17">
        <v>0.100853200638998</v>
      </c>
      <c r="I9" s="17">
        <v>0.145077028469279</v>
      </c>
      <c r="J9" s="17">
        <v>0.15274420218098</v>
      </c>
      <c r="K9" s="17">
        <v>0.238255945371669</v>
      </c>
    </row>
    <row r="10" spans="2:12" x14ac:dyDescent="0.5">
      <c r="B10" s="18" t="s">
        <v>286</v>
      </c>
      <c r="C10" s="17">
        <v>8.4087595031494596E-3</v>
      </c>
      <c r="D10" s="17">
        <v>5.7841118294370501E-3</v>
      </c>
      <c r="E10" s="17">
        <v>9.59821417438818E-3</v>
      </c>
      <c r="F10" s="17">
        <v>9.1829500725436105E-3</v>
      </c>
      <c r="G10" s="17">
        <v>1.49398844317632E-2</v>
      </c>
      <c r="H10" s="17">
        <v>3.8795606221829801E-2</v>
      </c>
      <c r="I10" s="17">
        <v>6.3338109183184693E-2</v>
      </c>
      <c r="J10" s="17">
        <v>6.3667368570428498E-2</v>
      </c>
      <c r="K10" s="17">
        <v>6.7352726234269397E-2</v>
      </c>
    </row>
    <row r="11" spans="2:12" x14ac:dyDescent="0.5">
      <c r="B11" s="18" t="s">
        <v>287</v>
      </c>
      <c r="C11" s="17">
        <v>2.5590035981818801E-3</v>
      </c>
      <c r="D11" s="17">
        <v>5.42499479345274E-3</v>
      </c>
      <c r="E11" s="17">
        <v>2.5590035981818801E-3</v>
      </c>
      <c r="F11" s="17">
        <v>4.3007196293071799E-3</v>
      </c>
      <c r="G11" s="17">
        <v>1.52774999671833E-2</v>
      </c>
      <c r="H11" s="17">
        <v>2.2774889991937601E-2</v>
      </c>
      <c r="I11" s="17">
        <v>8.8552533633553098E-3</v>
      </c>
      <c r="J11" s="17">
        <v>1.94954757743287E-2</v>
      </c>
      <c r="K11" s="17">
        <v>2.5747288968631901E-2</v>
      </c>
    </row>
    <row r="12" spans="2:12" x14ac:dyDescent="0.5">
      <c r="B12" s="18" t="s">
        <v>169</v>
      </c>
      <c r="C12" s="17">
        <v>7.3749063899203604E-3</v>
      </c>
      <c r="D12" s="17">
        <v>7.3749063899203604E-3</v>
      </c>
      <c r="E12" s="17">
        <v>1.06521818244995E-2</v>
      </c>
      <c r="F12" s="17">
        <v>2.0185326864201301E-2</v>
      </c>
      <c r="G12" s="17">
        <v>1.19949224957579E-2</v>
      </c>
      <c r="H12" s="17">
        <v>1.39579180167324E-2</v>
      </c>
      <c r="I12" s="17">
        <v>2.2885822926343499E-2</v>
      </c>
      <c r="J12" s="17">
        <v>3.2792195488706703E-2</v>
      </c>
      <c r="K12" s="17">
        <v>2.10852122614495E-2</v>
      </c>
    </row>
    <row r="13" spans="2:12" x14ac:dyDescent="0.5">
      <c r="B13" s="23" t="s">
        <v>288</v>
      </c>
      <c r="C13" s="21">
        <v>0.86721208637804104</v>
      </c>
      <c r="D13" s="21">
        <v>0.90361822176696305</v>
      </c>
      <c r="E13" s="21">
        <v>0.89363974847548699</v>
      </c>
      <c r="F13" s="21">
        <v>0.85062963459391605</v>
      </c>
      <c r="G13" s="21">
        <v>0.88990079034002101</v>
      </c>
      <c r="H13" s="21">
        <v>0.82361838513050301</v>
      </c>
      <c r="I13" s="21">
        <v>0.75984378605783798</v>
      </c>
      <c r="J13" s="21">
        <v>0.73130075798555705</v>
      </c>
      <c r="K13" s="21">
        <v>0.64755882716398006</v>
      </c>
    </row>
    <row r="14" spans="2:12" x14ac:dyDescent="0.5">
      <c r="B14" s="23" t="s">
        <v>289</v>
      </c>
      <c r="C14" s="21">
        <v>1.0967763101331299E-2</v>
      </c>
      <c r="D14" s="21">
        <v>1.12091066228898E-2</v>
      </c>
      <c r="E14" s="21">
        <v>1.21572177725701E-2</v>
      </c>
      <c r="F14" s="21">
        <v>1.34836697018508E-2</v>
      </c>
      <c r="G14" s="21">
        <v>3.0217384398946501E-2</v>
      </c>
      <c r="H14" s="21">
        <v>6.1570496213767402E-2</v>
      </c>
      <c r="I14" s="21">
        <v>7.2193362546540005E-2</v>
      </c>
      <c r="J14" s="21">
        <v>8.3162844344757306E-2</v>
      </c>
      <c r="K14" s="21">
        <v>9.3100015202901301E-2</v>
      </c>
    </row>
    <row r="15" spans="2:12" x14ac:dyDescent="0.5">
      <c r="B15" s="23" t="s">
        <v>100</v>
      </c>
      <c r="C15" s="22">
        <v>0.85624432327670996</v>
      </c>
      <c r="D15" s="22">
        <v>0.89240911514407395</v>
      </c>
      <c r="E15" s="22">
        <v>0.88148253070291704</v>
      </c>
      <c r="F15" s="22">
        <v>0.83714596489206605</v>
      </c>
      <c r="G15" s="22">
        <v>0.85968340594107495</v>
      </c>
      <c r="H15" s="22">
        <v>0.76204788891673503</v>
      </c>
      <c r="I15" s="22">
        <v>0.68765042351129702</v>
      </c>
      <c r="J15" s="22">
        <v>0.64813791364079898</v>
      </c>
      <c r="K15" s="22">
        <v>0.55445881196107905</v>
      </c>
    </row>
    <row r="16" spans="2:12" x14ac:dyDescent="0.5">
      <c r="B16" s="16" t="s">
        <v>543</v>
      </c>
      <c r="C16" s="16"/>
      <c r="D16" s="16"/>
      <c r="E16" s="16"/>
      <c r="F16" s="16"/>
      <c r="G16" s="16"/>
      <c r="H16" s="16"/>
      <c r="I16" s="16"/>
      <c r="J16" s="16"/>
      <c r="K16" s="16"/>
    </row>
    <row r="17" spans="2:2" x14ac:dyDescent="0.5">
      <c r="B17" t="s">
        <v>59</v>
      </c>
    </row>
    <row r="18" spans="2:2" x14ac:dyDescent="0.5">
      <c r="B18" t="s">
        <v>60</v>
      </c>
    </row>
    <row r="22" spans="2:2" x14ac:dyDescent="0.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0.53911117591593005</v>
      </c>
      <c r="D9" s="17">
        <v>0.47428270340136702</v>
      </c>
      <c r="E9" s="17">
        <v>0.61198477972597798</v>
      </c>
      <c r="F9" s="17"/>
      <c r="G9" s="17">
        <v>0.39872306665194002</v>
      </c>
      <c r="H9" s="17">
        <v>0.60488684526362202</v>
      </c>
      <c r="I9" s="17">
        <v>0.55059231649101703</v>
      </c>
      <c r="J9" s="17">
        <v>0.48236851519081497</v>
      </c>
      <c r="K9" s="17">
        <v>0.61053929499349302</v>
      </c>
      <c r="L9" s="17">
        <v>0.52498562921149206</v>
      </c>
      <c r="M9" s="17"/>
      <c r="N9" s="17">
        <v>0.65049807503365698</v>
      </c>
      <c r="O9" s="17">
        <v>0.33565752222907402</v>
      </c>
      <c r="P9" s="17">
        <v>0.49162143889514898</v>
      </c>
      <c r="Q9" s="17">
        <v>0.38632642156833802</v>
      </c>
      <c r="R9" s="17" t="s">
        <v>292</v>
      </c>
      <c r="S9" s="17">
        <v>1</v>
      </c>
      <c r="T9" s="17">
        <v>0.50126241376886504</v>
      </c>
      <c r="U9" s="17">
        <v>0.63406291337091902</v>
      </c>
      <c r="V9" s="17">
        <v>0.65394511952707002</v>
      </c>
      <c r="W9" s="17">
        <v>0.42299419742533201</v>
      </c>
      <c r="X9" s="17">
        <v>0.63234478723041498</v>
      </c>
      <c r="Y9" s="17">
        <v>0.61711212025415696</v>
      </c>
      <c r="Z9" s="17">
        <v>0.61675200065579905</v>
      </c>
      <c r="AA9" s="17">
        <v>0.55386538354998305</v>
      </c>
      <c r="AB9" s="17">
        <v>0.42374336375066901</v>
      </c>
      <c r="AC9" s="17">
        <v>0.437852109309606</v>
      </c>
      <c r="AD9" s="17">
        <v>0.309679365109365</v>
      </c>
      <c r="AE9" s="17"/>
      <c r="AF9" s="17">
        <v>0.56299167999453303</v>
      </c>
      <c r="AG9" s="17">
        <v>0.51538036775647</v>
      </c>
    </row>
    <row r="10" spans="2:33" x14ac:dyDescent="0.5">
      <c r="B10" s="18" t="s">
        <v>284</v>
      </c>
      <c r="C10" s="17">
        <v>0.32810091046211098</v>
      </c>
      <c r="D10" s="17">
        <v>0.373648642116442</v>
      </c>
      <c r="E10" s="17">
        <v>0.27690076302259797</v>
      </c>
      <c r="F10" s="17"/>
      <c r="G10" s="17">
        <v>0.20532153276966</v>
      </c>
      <c r="H10" s="17">
        <v>0.28637387955230598</v>
      </c>
      <c r="I10" s="17">
        <v>0.321647935371567</v>
      </c>
      <c r="J10" s="17">
        <v>0.38733530992645299</v>
      </c>
      <c r="K10" s="17">
        <v>0.30129355810763098</v>
      </c>
      <c r="L10" s="17">
        <v>0.19897188170455199</v>
      </c>
      <c r="M10" s="17"/>
      <c r="N10" s="17">
        <v>0.252867230967599</v>
      </c>
      <c r="O10" s="17">
        <v>0.32868495554185201</v>
      </c>
      <c r="P10" s="17">
        <v>0</v>
      </c>
      <c r="Q10" s="17">
        <v>0.45759971663488902</v>
      </c>
      <c r="R10" s="17" t="s">
        <v>292</v>
      </c>
      <c r="S10" s="17">
        <v>0</v>
      </c>
      <c r="T10" s="17">
        <v>0.191966412875859</v>
      </c>
      <c r="U10" s="17">
        <v>0.243527457518739</v>
      </c>
      <c r="V10" s="17">
        <v>0.24263735624994001</v>
      </c>
      <c r="W10" s="17">
        <v>0.35254108193670503</v>
      </c>
      <c r="X10" s="17">
        <v>0.22424842431698</v>
      </c>
      <c r="Y10" s="17">
        <v>0.298495087934949</v>
      </c>
      <c r="Z10" s="17">
        <v>0.32764627601720497</v>
      </c>
      <c r="AA10" s="17">
        <v>0.201649962955952</v>
      </c>
      <c r="AB10" s="17">
        <v>0.43114744466676003</v>
      </c>
      <c r="AC10" s="17">
        <v>0.56214789069039395</v>
      </c>
      <c r="AD10" s="17">
        <v>0.49289724261623202</v>
      </c>
      <c r="AE10" s="17"/>
      <c r="AF10" s="17">
        <v>0.32913136300111101</v>
      </c>
      <c r="AG10" s="17">
        <v>0.32707691735711097</v>
      </c>
    </row>
    <row r="11" spans="2:33" ht="28.7" x14ac:dyDescent="0.5">
      <c r="B11" s="18" t="s">
        <v>285</v>
      </c>
      <c r="C11" s="17">
        <v>0.114445244130707</v>
      </c>
      <c r="D11" s="17">
        <v>0.124384671617843</v>
      </c>
      <c r="E11" s="17">
        <v>0.103272346286576</v>
      </c>
      <c r="F11" s="17"/>
      <c r="G11" s="17">
        <v>0.24354956209138801</v>
      </c>
      <c r="H11" s="17">
        <v>8.4943685327659904E-2</v>
      </c>
      <c r="I11" s="17">
        <v>0.11767594856866501</v>
      </c>
      <c r="J11" s="17">
        <v>0.110434554598884</v>
      </c>
      <c r="K11" s="17">
        <v>8.8167146898876295E-2</v>
      </c>
      <c r="L11" s="17">
        <v>0.27604248908395601</v>
      </c>
      <c r="M11" s="17"/>
      <c r="N11" s="17">
        <v>9.6634693998743804E-2</v>
      </c>
      <c r="O11" s="17">
        <v>0.33565752222907402</v>
      </c>
      <c r="P11" s="17">
        <v>0.50837856110485102</v>
      </c>
      <c r="Q11" s="17">
        <v>0.15607386179677399</v>
      </c>
      <c r="R11" s="17" t="s">
        <v>292</v>
      </c>
      <c r="S11" s="17">
        <v>0</v>
      </c>
      <c r="T11" s="17">
        <v>0.30677117335527598</v>
      </c>
      <c r="U11" s="17">
        <v>0.109783734159076</v>
      </c>
      <c r="V11" s="17">
        <v>0.10341752422299</v>
      </c>
      <c r="W11" s="17">
        <v>0.22446472063796299</v>
      </c>
      <c r="X11" s="17">
        <v>0.14340678845260499</v>
      </c>
      <c r="Y11" s="17">
        <v>8.4392791810894097E-2</v>
      </c>
      <c r="Z11" s="17">
        <v>2.1038967172507101E-2</v>
      </c>
      <c r="AA11" s="17">
        <v>0</v>
      </c>
      <c r="AB11" s="17">
        <v>0.122796267974057</v>
      </c>
      <c r="AC11" s="17">
        <v>0</v>
      </c>
      <c r="AD11" s="17">
        <v>0.13711774111862901</v>
      </c>
      <c r="AE11" s="17"/>
      <c r="AF11" s="17">
        <v>0.102742807399646</v>
      </c>
      <c r="AG11" s="17">
        <v>0.126074323657209</v>
      </c>
    </row>
    <row r="12" spans="2:33" x14ac:dyDescent="0.5">
      <c r="B12" s="18" t="s">
        <v>286</v>
      </c>
      <c r="C12" s="17">
        <v>8.4087595031494596E-3</v>
      </c>
      <c r="D12" s="17">
        <v>1.58892051766257E-2</v>
      </c>
      <c r="E12" s="17">
        <v>0</v>
      </c>
      <c r="F12" s="17"/>
      <c r="G12" s="17">
        <v>0.152405838487012</v>
      </c>
      <c r="H12" s="17">
        <v>2.3795589856412398E-2</v>
      </c>
      <c r="I12" s="17">
        <v>0</v>
      </c>
      <c r="J12" s="17">
        <v>0</v>
      </c>
      <c r="K12" s="17">
        <v>0</v>
      </c>
      <c r="L12" s="17">
        <v>0</v>
      </c>
      <c r="M12" s="17"/>
      <c r="N12" s="17">
        <v>0</v>
      </c>
      <c r="O12" s="17">
        <v>0</v>
      </c>
      <c r="P12" s="17">
        <v>0</v>
      </c>
      <c r="Q12" s="17">
        <v>0</v>
      </c>
      <c r="R12" s="17" t="s">
        <v>292</v>
      </c>
      <c r="S12" s="17">
        <v>0</v>
      </c>
      <c r="T12" s="17">
        <v>0</v>
      </c>
      <c r="U12" s="17">
        <v>0</v>
      </c>
      <c r="V12" s="17">
        <v>0</v>
      </c>
      <c r="W12" s="17">
        <v>0</v>
      </c>
      <c r="X12" s="17">
        <v>0</v>
      </c>
      <c r="Y12" s="17">
        <v>0</v>
      </c>
      <c r="Z12" s="17">
        <v>0</v>
      </c>
      <c r="AA12" s="17">
        <v>0.24448465349406501</v>
      </c>
      <c r="AB12" s="17">
        <v>2.2312923608513901E-2</v>
      </c>
      <c r="AC12" s="17">
        <v>0</v>
      </c>
      <c r="AD12" s="17">
        <v>0</v>
      </c>
      <c r="AE12" s="17"/>
      <c r="AF12" s="17">
        <v>0</v>
      </c>
      <c r="AG12" s="17">
        <v>1.6764808352514999E-2</v>
      </c>
    </row>
    <row r="13" spans="2:33" x14ac:dyDescent="0.5">
      <c r="B13" s="18" t="s">
        <v>287</v>
      </c>
      <c r="C13" s="17">
        <v>2.5590035981818801E-3</v>
      </c>
      <c r="D13" s="17">
        <v>4.8354972221534304E-3</v>
      </c>
      <c r="E13" s="17">
        <v>0</v>
      </c>
      <c r="F13" s="17"/>
      <c r="G13" s="17">
        <v>0</v>
      </c>
      <c r="H13" s="17">
        <v>0</v>
      </c>
      <c r="I13" s="17">
        <v>0</v>
      </c>
      <c r="J13" s="17">
        <v>8.1308853225579899E-3</v>
      </c>
      <c r="K13" s="17">
        <v>0</v>
      </c>
      <c r="L13" s="17">
        <v>0</v>
      </c>
      <c r="M13" s="17"/>
      <c r="N13" s="17">
        <v>0</v>
      </c>
      <c r="O13" s="17">
        <v>0</v>
      </c>
      <c r="P13" s="17">
        <v>0</v>
      </c>
      <c r="Q13" s="17">
        <v>0</v>
      </c>
      <c r="R13" s="17" t="s">
        <v>292</v>
      </c>
      <c r="S13" s="17">
        <v>0</v>
      </c>
      <c r="T13" s="17">
        <v>0</v>
      </c>
      <c r="U13" s="17">
        <v>1.26258949512665E-2</v>
      </c>
      <c r="V13" s="17">
        <v>0</v>
      </c>
      <c r="W13" s="17">
        <v>0</v>
      </c>
      <c r="X13" s="17">
        <v>0</v>
      </c>
      <c r="Y13" s="17">
        <v>0</v>
      </c>
      <c r="Z13" s="17">
        <v>0</v>
      </c>
      <c r="AA13" s="17">
        <v>0</v>
      </c>
      <c r="AB13" s="17">
        <v>0</v>
      </c>
      <c r="AC13" s="17">
        <v>0</v>
      </c>
      <c r="AD13" s="17">
        <v>0</v>
      </c>
      <c r="AE13" s="17"/>
      <c r="AF13" s="17">
        <v>5.1341496047109499E-3</v>
      </c>
      <c r="AG13" s="17">
        <v>0</v>
      </c>
    </row>
    <row r="14" spans="2:33" x14ac:dyDescent="0.5">
      <c r="B14" s="18" t="s">
        <v>169</v>
      </c>
      <c r="C14" s="17">
        <v>7.3749063899203604E-3</v>
      </c>
      <c r="D14" s="17">
        <v>6.95928046556864E-3</v>
      </c>
      <c r="E14" s="17">
        <v>7.8421109648482597E-3</v>
      </c>
      <c r="F14" s="17"/>
      <c r="G14" s="17">
        <v>0</v>
      </c>
      <c r="H14" s="17">
        <v>0</v>
      </c>
      <c r="I14" s="17">
        <v>1.00837995687509E-2</v>
      </c>
      <c r="J14" s="17">
        <v>1.1730734961290601E-2</v>
      </c>
      <c r="K14" s="17">
        <v>0</v>
      </c>
      <c r="L14" s="17">
        <v>0</v>
      </c>
      <c r="M14" s="17"/>
      <c r="N14" s="17">
        <v>0</v>
      </c>
      <c r="O14" s="17">
        <v>0</v>
      </c>
      <c r="P14" s="17">
        <v>0</v>
      </c>
      <c r="Q14" s="17">
        <v>0</v>
      </c>
      <c r="R14" s="17" t="s">
        <v>292</v>
      </c>
      <c r="S14" s="17">
        <v>0</v>
      </c>
      <c r="T14" s="17">
        <v>0</v>
      </c>
      <c r="U14" s="17">
        <v>0</v>
      </c>
      <c r="V14" s="17">
        <v>0</v>
      </c>
      <c r="W14" s="17">
        <v>0</v>
      </c>
      <c r="X14" s="17">
        <v>0</v>
      </c>
      <c r="Y14" s="17">
        <v>0</v>
      </c>
      <c r="Z14" s="17">
        <v>3.4562756154489102E-2</v>
      </c>
      <c r="AA14" s="17">
        <v>0</v>
      </c>
      <c r="AB14" s="17">
        <v>0</v>
      </c>
      <c r="AC14" s="17">
        <v>0</v>
      </c>
      <c r="AD14" s="17">
        <v>6.0305651155774201E-2</v>
      </c>
      <c r="AE14" s="17"/>
      <c r="AF14" s="17">
        <v>0</v>
      </c>
      <c r="AG14" s="17">
        <v>1.47035828766948E-2</v>
      </c>
    </row>
    <row r="15" spans="2:33" x14ac:dyDescent="0.5">
      <c r="B15" s="18" t="s">
        <v>288</v>
      </c>
      <c r="C15" s="21">
        <v>0.86721208637804104</v>
      </c>
      <c r="D15" s="21">
        <v>0.84793134551780902</v>
      </c>
      <c r="E15" s="21">
        <v>0.88888554274857601</v>
      </c>
      <c r="F15" s="21"/>
      <c r="G15" s="21">
        <v>0.60404459942160005</v>
      </c>
      <c r="H15" s="21">
        <v>0.891260724815928</v>
      </c>
      <c r="I15" s="21">
        <v>0.87224025186258403</v>
      </c>
      <c r="J15" s="21">
        <v>0.86970382511726796</v>
      </c>
      <c r="K15" s="21">
        <v>0.91183285310112405</v>
      </c>
      <c r="L15" s="21">
        <v>0.72395751091604399</v>
      </c>
      <c r="M15" s="21"/>
      <c r="N15" s="21">
        <v>0.90336530600125597</v>
      </c>
      <c r="O15" s="21">
        <v>0.66434247777092603</v>
      </c>
      <c r="P15" s="21">
        <v>0.49162143889514898</v>
      </c>
      <c r="Q15" s="21">
        <v>0.84392613820322604</v>
      </c>
      <c r="R15" s="21" t="s">
        <v>292</v>
      </c>
      <c r="S15" s="21">
        <v>1</v>
      </c>
      <c r="T15" s="21">
        <v>0.69322882664472396</v>
      </c>
      <c r="U15" s="21">
        <v>0.87759037088965797</v>
      </c>
      <c r="V15" s="21">
        <v>0.89658247577701</v>
      </c>
      <c r="W15" s="21">
        <v>0.77553527936203603</v>
      </c>
      <c r="X15" s="21">
        <v>0.85659321154739498</v>
      </c>
      <c r="Y15" s="21">
        <v>0.91560720818910601</v>
      </c>
      <c r="Z15" s="21">
        <v>0.94439827667300402</v>
      </c>
      <c r="AA15" s="21">
        <v>0.75551534650593499</v>
      </c>
      <c r="AB15" s="21">
        <v>0.85489080841742904</v>
      </c>
      <c r="AC15" s="21">
        <v>1</v>
      </c>
      <c r="AD15" s="21">
        <v>0.80257660772559702</v>
      </c>
      <c r="AE15" s="21"/>
      <c r="AF15" s="21">
        <v>0.89212304299564305</v>
      </c>
      <c r="AG15" s="21">
        <v>0.84245728511358098</v>
      </c>
    </row>
    <row r="16" spans="2:33" x14ac:dyDescent="0.5">
      <c r="B16" s="18" t="s">
        <v>289</v>
      </c>
      <c r="C16" s="21">
        <v>1.0967763101331299E-2</v>
      </c>
      <c r="D16" s="21">
        <v>2.0724702398779202E-2</v>
      </c>
      <c r="E16" s="21">
        <v>0</v>
      </c>
      <c r="F16" s="21"/>
      <c r="G16" s="21">
        <v>0.152405838487012</v>
      </c>
      <c r="H16" s="21">
        <v>2.3795589856412398E-2</v>
      </c>
      <c r="I16" s="21">
        <v>0</v>
      </c>
      <c r="J16" s="21">
        <v>8.1308853225579899E-3</v>
      </c>
      <c r="K16" s="21">
        <v>0</v>
      </c>
      <c r="L16" s="21">
        <v>0</v>
      </c>
      <c r="M16" s="21"/>
      <c r="N16" s="21">
        <v>0</v>
      </c>
      <c r="O16" s="21">
        <v>0</v>
      </c>
      <c r="P16" s="21">
        <v>0</v>
      </c>
      <c r="Q16" s="21">
        <v>0</v>
      </c>
      <c r="R16" s="21" t="s">
        <v>292</v>
      </c>
      <c r="S16" s="21">
        <v>0</v>
      </c>
      <c r="T16" s="21">
        <v>0</v>
      </c>
      <c r="U16" s="21">
        <v>1.26258949512665E-2</v>
      </c>
      <c r="V16" s="21">
        <v>0</v>
      </c>
      <c r="W16" s="21">
        <v>0</v>
      </c>
      <c r="X16" s="21">
        <v>0</v>
      </c>
      <c r="Y16" s="21">
        <v>0</v>
      </c>
      <c r="Z16" s="21">
        <v>0</v>
      </c>
      <c r="AA16" s="21">
        <v>0.24448465349406501</v>
      </c>
      <c r="AB16" s="21">
        <v>2.2312923608513901E-2</v>
      </c>
      <c r="AC16" s="21">
        <v>0</v>
      </c>
      <c r="AD16" s="21">
        <v>0</v>
      </c>
      <c r="AE16" s="21"/>
      <c r="AF16" s="21">
        <v>5.1341496047109499E-3</v>
      </c>
      <c r="AG16" s="21">
        <v>1.6764808352514999E-2</v>
      </c>
    </row>
    <row r="17" spans="2:33" x14ac:dyDescent="0.5">
      <c r="B17" s="18" t="s">
        <v>100</v>
      </c>
      <c r="C17" s="22">
        <v>0.85624432327670996</v>
      </c>
      <c r="D17" s="22">
        <v>0.82720664311903003</v>
      </c>
      <c r="E17" s="22">
        <v>0.88888554274857601</v>
      </c>
      <c r="F17" s="22"/>
      <c r="G17" s="22">
        <v>0.45163876093458699</v>
      </c>
      <c r="H17" s="22">
        <v>0.86746513495951505</v>
      </c>
      <c r="I17" s="22">
        <v>0.87224025186258403</v>
      </c>
      <c r="J17" s="22">
        <v>0.86157293979470995</v>
      </c>
      <c r="K17" s="22">
        <v>0.91183285310112405</v>
      </c>
      <c r="L17" s="22">
        <v>0.72395751091604399</v>
      </c>
      <c r="M17" s="22"/>
      <c r="N17" s="22">
        <v>0.90336530600125597</v>
      </c>
      <c r="O17" s="22">
        <v>0.66434247777092603</v>
      </c>
      <c r="P17" s="22">
        <v>0.49162143889514898</v>
      </c>
      <c r="Q17" s="22">
        <v>0.84392613820322604</v>
      </c>
      <c r="R17" s="22" t="s">
        <v>292</v>
      </c>
      <c r="S17" s="22">
        <v>1</v>
      </c>
      <c r="T17" s="22">
        <v>0.69322882664472396</v>
      </c>
      <c r="U17" s="22">
        <v>0.86496447593839099</v>
      </c>
      <c r="V17" s="22">
        <v>0.89658247577701</v>
      </c>
      <c r="W17" s="22">
        <v>0.77553527936203603</v>
      </c>
      <c r="X17" s="22">
        <v>0.85659321154739498</v>
      </c>
      <c r="Y17" s="22">
        <v>0.91560720818910601</v>
      </c>
      <c r="Z17" s="22">
        <v>0.94439827667300402</v>
      </c>
      <c r="AA17" s="22">
        <v>0.51103069301186999</v>
      </c>
      <c r="AB17" s="22">
        <v>0.83257788480891504</v>
      </c>
      <c r="AC17" s="22">
        <v>1</v>
      </c>
      <c r="AD17" s="22">
        <v>0.80257660772559702</v>
      </c>
      <c r="AE17" s="22"/>
      <c r="AF17" s="22">
        <v>0.88698889339093201</v>
      </c>
      <c r="AG17" s="22">
        <v>0.82569247676106605</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0.59969292219401305</v>
      </c>
      <c r="D9" s="17">
        <v>0.542362777245877</v>
      </c>
      <c r="E9" s="17">
        <v>0.66413766548770403</v>
      </c>
      <c r="F9" s="17"/>
      <c r="G9" s="17">
        <v>0.46737056803177301</v>
      </c>
      <c r="H9" s="17">
        <v>0.59259229991607598</v>
      </c>
      <c r="I9" s="17">
        <v>0.63502646960472697</v>
      </c>
      <c r="J9" s="17">
        <v>0.55948421095830103</v>
      </c>
      <c r="K9" s="17">
        <v>0.66413574301056499</v>
      </c>
      <c r="L9" s="17">
        <v>0.52498562921149206</v>
      </c>
      <c r="M9" s="17"/>
      <c r="N9" s="17">
        <v>0.60363232719472104</v>
      </c>
      <c r="O9" s="17">
        <v>0.33565752222907402</v>
      </c>
      <c r="P9" s="17">
        <v>0.49162143889514898</v>
      </c>
      <c r="Q9" s="17">
        <v>0.42282155613899203</v>
      </c>
      <c r="R9" s="17" t="s">
        <v>292</v>
      </c>
      <c r="S9" s="17">
        <v>1</v>
      </c>
      <c r="T9" s="17">
        <v>0.43773975640012203</v>
      </c>
      <c r="U9" s="17">
        <v>0.67145916217288404</v>
      </c>
      <c r="V9" s="17">
        <v>0.53888939364117405</v>
      </c>
      <c r="W9" s="17">
        <v>0.62256324800462104</v>
      </c>
      <c r="X9" s="17">
        <v>0.63234478723041498</v>
      </c>
      <c r="Y9" s="17">
        <v>0.767222383640349</v>
      </c>
      <c r="Z9" s="17">
        <v>0.748653718518142</v>
      </c>
      <c r="AA9" s="17">
        <v>0.75551534650593499</v>
      </c>
      <c r="AB9" s="17">
        <v>0.46553592241376601</v>
      </c>
      <c r="AC9" s="17">
        <v>0.15942475092471201</v>
      </c>
      <c r="AD9" s="17">
        <v>0.47413441123258299</v>
      </c>
      <c r="AE9" s="17"/>
      <c r="AF9" s="17">
        <v>0.62149162246079004</v>
      </c>
      <c r="AG9" s="17">
        <v>0.57803086797380998</v>
      </c>
    </row>
    <row r="10" spans="2:33" x14ac:dyDescent="0.5">
      <c r="B10" s="18" t="s">
        <v>284</v>
      </c>
      <c r="C10" s="17">
        <v>0.29394682628147401</v>
      </c>
      <c r="D10" s="17">
        <v>0.31872242109281701</v>
      </c>
      <c r="E10" s="17">
        <v>0.266096611546976</v>
      </c>
      <c r="F10" s="17"/>
      <c r="G10" s="17">
        <v>0.38261535664298901</v>
      </c>
      <c r="H10" s="17">
        <v>0.30295066031243501</v>
      </c>
      <c r="I10" s="17">
        <v>0.25804772380611601</v>
      </c>
      <c r="J10" s="17">
        <v>0.305782321612939</v>
      </c>
      <c r="K10" s="17">
        <v>0.303792107504124</v>
      </c>
      <c r="L10" s="17">
        <v>0.475014370788508</v>
      </c>
      <c r="M10" s="17"/>
      <c r="N10" s="17">
        <v>0.21048759577676701</v>
      </c>
      <c r="O10" s="17">
        <v>0.32868495554185201</v>
      </c>
      <c r="P10" s="17">
        <v>0</v>
      </c>
      <c r="Q10" s="17">
        <v>0.40803517079177498</v>
      </c>
      <c r="R10" s="17" t="s">
        <v>292</v>
      </c>
      <c r="S10" s="17">
        <v>0</v>
      </c>
      <c r="T10" s="17">
        <v>0.25548907024460199</v>
      </c>
      <c r="U10" s="17">
        <v>0.27244036252812598</v>
      </c>
      <c r="V10" s="17">
        <v>0.24263735624994001</v>
      </c>
      <c r="W10" s="17">
        <v>0.314998728431922</v>
      </c>
      <c r="X10" s="17">
        <v>0.36765521276958502</v>
      </c>
      <c r="Y10" s="17">
        <v>0.232777616359651</v>
      </c>
      <c r="Z10" s="17">
        <v>0.158677344276274</v>
      </c>
      <c r="AA10" s="17">
        <v>0.24448465349406501</v>
      </c>
      <c r="AB10" s="17">
        <v>0.416134559116554</v>
      </c>
      <c r="AC10" s="17">
        <v>0.55950130373009099</v>
      </c>
      <c r="AD10" s="17">
        <v>0.31075803268629498</v>
      </c>
      <c r="AE10" s="17"/>
      <c r="AF10" s="17">
        <v>0.273664641364187</v>
      </c>
      <c r="AG10" s="17">
        <v>0.31410187149084601</v>
      </c>
    </row>
    <row r="11" spans="2:33" ht="28.7" x14ac:dyDescent="0.5">
      <c r="B11" s="18" t="s">
        <v>285</v>
      </c>
      <c r="C11" s="17">
        <v>8.3550851927443603E-2</v>
      </c>
      <c r="D11" s="17">
        <v>0.112274372730815</v>
      </c>
      <c r="E11" s="17">
        <v>5.12627785876879E-2</v>
      </c>
      <c r="F11" s="17"/>
      <c r="G11" s="17">
        <v>9.0878787629311994E-2</v>
      </c>
      <c r="H11" s="17">
        <v>0.104457039771489</v>
      </c>
      <c r="I11" s="17">
        <v>9.05319264147217E-2</v>
      </c>
      <c r="J11" s="17">
        <v>9.72316029601588E-2</v>
      </c>
      <c r="K11" s="17">
        <v>0</v>
      </c>
      <c r="L11" s="17">
        <v>0</v>
      </c>
      <c r="M11" s="17"/>
      <c r="N11" s="17">
        <v>0.12843498632044001</v>
      </c>
      <c r="O11" s="17">
        <v>0.17143467612251601</v>
      </c>
      <c r="P11" s="17">
        <v>0.50837856110485102</v>
      </c>
      <c r="Q11" s="17">
        <v>0.112762182046155</v>
      </c>
      <c r="R11" s="17" t="s">
        <v>292</v>
      </c>
      <c r="S11" s="17">
        <v>0</v>
      </c>
      <c r="T11" s="17">
        <v>0.30677117335527598</v>
      </c>
      <c r="U11" s="17">
        <v>4.3474580347723397E-2</v>
      </c>
      <c r="V11" s="17">
        <v>0.16813250684816</v>
      </c>
      <c r="W11" s="17">
        <v>6.2438023563457297E-2</v>
      </c>
      <c r="X11" s="17">
        <v>0</v>
      </c>
      <c r="Y11" s="17">
        <v>0</v>
      </c>
      <c r="Z11" s="17">
        <v>5.8106181051094698E-2</v>
      </c>
      <c r="AA11" s="17">
        <v>0</v>
      </c>
      <c r="AB11" s="17">
        <v>0.11832951846968</v>
      </c>
      <c r="AC11" s="17">
        <v>0.28107394534519697</v>
      </c>
      <c r="AD11" s="17">
        <v>0.11706478835765199</v>
      </c>
      <c r="AE11" s="17"/>
      <c r="AF11" s="17">
        <v>8.6083161069407096E-2</v>
      </c>
      <c r="AG11" s="17">
        <v>8.10344166691849E-2</v>
      </c>
    </row>
    <row r="12" spans="2:33" x14ac:dyDescent="0.5">
      <c r="B12" s="18" t="s">
        <v>286</v>
      </c>
      <c r="C12" s="17">
        <v>9.59821417438818E-3</v>
      </c>
      <c r="D12" s="17">
        <v>1.48456512427698E-2</v>
      </c>
      <c r="E12" s="17">
        <v>3.6995768148005699E-3</v>
      </c>
      <c r="F12" s="17"/>
      <c r="G12" s="17">
        <v>5.9135287695926401E-2</v>
      </c>
      <c r="H12" s="17">
        <v>0</v>
      </c>
      <c r="I12" s="17">
        <v>6.3100806056846596E-3</v>
      </c>
      <c r="J12" s="17">
        <v>1.76402441847523E-2</v>
      </c>
      <c r="K12" s="17">
        <v>0</v>
      </c>
      <c r="L12" s="17">
        <v>0</v>
      </c>
      <c r="M12" s="17"/>
      <c r="N12" s="17">
        <v>0</v>
      </c>
      <c r="O12" s="17">
        <v>0.16422284610655699</v>
      </c>
      <c r="P12" s="17">
        <v>0</v>
      </c>
      <c r="Q12" s="17">
        <v>5.6381091023077499E-2</v>
      </c>
      <c r="R12" s="17" t="s">
        <v>292</v>
      </c>
      <c r="S12" s="17">
        <v>0</v>
      </c>
      <c r="T12" s="17">
        <v>0</v>
      </c>
      <c r="U12" s="17">
        <v>0</v>
      </c>
      <c r="V12" s="17">
        <v>5.03407432607266E-2</v>
      </c>
      <c r="W12" s="17">
        <v>0</v>
      </c>
      <c r="X12" s="17">
        <v>0</v>
      </c>
      <c r="Y12" s="17">
        <v>0</v>
      </c>
      <c r="Z12" s="17">
        <v>0</v>
      </c>
      <c r="AA12" s="17">
        <v>0</v>
      </c>
      <c r="AB12" s="17">
        <v>0</v>
      </c>
      <c r="AC12" s="17">
        <v>0</v>
      </c>
      <c r="AD12" s="17">
        <v>3.7737116567695898E-2</v>
      </c>
      <c r="AE12" s="17"/>
      <c r="AF12" s="17">
        <v>1.36264255009049E-2</v>
      </c>
      <c r="AG12" s="17">
        <v>5.5952538557663602E-3</v>
      </c>
    </row>
    <row r="13" spans="2:33" x14ac:dyDescent="0.5">
      <c r="B13" s="18" t="s">
        <v>287</v>
      </c>
      <c r="C13" s="17">
        <v>2.5590035981818801E-3</v>
      </c>
      <c r="D13" s="17">
        <v>4.8354972221534304E-3</v>
      </c>
      <c r="E13" s="17">
        <v>0</v>
      </c>
      <c r="F13" s="17"/>
      <c r="G13" s="17">
        <v>0</v>
      </c>
      <c r="H13" s="17">
        <v>0</v>
      </c>
      <c r="I13" s="17">
        <v>0</v>
      </c>
      <c r="J13" s="17">
        <v>8.1308853225579899E-3</v>
      </c>
      <c r="K13" s="17">
        <v>0</v>
      </c>
      <c r="L13" s="17">
        <v>0</v>
      </c>
      <c r="M13" s="17"/>
      <c r="N13" s="17">
        <v>0</v>
      </c>
      <c r="O13" s="17">
        <v>0</v>
      </c>
      <c r="P13" s="17">
        <v>0</v>
      </c>
      <c r="Q13" s="17">
        <v>0</v>
      </c>
      <c r="R13" s="17" t="s">
        <v>292</v>
      </c>
      <c r="S13" s="17">
        <v>0</v>
      </c>
      <c r="T13" s="17">
        <v>0</v>
      </c>
      <c r="U13" s="17">
        <v>1.26258949512665E-2</v>
      </c>
      <c r="V13" s="17">
        <v>0</v>
      </c>
      <c r="W13" s="17">
        <v>0</v>
      </c>
      <c r="X13" s="17">
        <v>0</v>
      </c>
      <c r="Y13" s="17">
        <v>0</v>
      </c>
      <c r="Z13" s="17">
        <v>0</v>
      </c>
      <c r="AA13" s="17">
        <v>0</v>
      </c>
      <c r="AB13" s="17">
        <v>0</v>
      </c>
      <c r="AC13" s="17">
        <v>0</v>
      </c>
      <c r="AD13" s="17">
        <v>0</v>
      </c>
      <c r="AE13" s="17"/>
      <c r="AF13" s="17">
        <v>5.1341496047109499E-3</v>
      </c>
      <c r="AG13" s="17">
        <v>0</v>
      </c>
    </row>
    <row r="14" spans="2:33" x14ac:dyDescent="0.5">
      <c r="B14" s="18" t="s">
        <v>169</v>
      </c>
      <c r="C14" s="17">
        <v>1.06521818244995E-2</v>
      </c>
      <c r="D14" s="17">
        <v>6.95928046556864E-3</v>
      </c>
      <c r="E14" s="17">
        <v>1.4803367562831699E-2</v>
      </c>
      <c r="F14" s="17"/>
      <c r="G14" s="17">
        <v>0</v>
      </c>
      <c r="H14" s="17">
        <v>0</v>
      </c>
      <c r="I14" s="17">
        <v>1.00837995687509E-2</v>
      </c>
      <c r="J14" s="17">
        <v>1.1730734961290601E-2</v>
      </c>
      <c r="K14" s="17">
        <v>3.2072149485311403E-2</v>
      </c>
      <c r="L14" s="17">
        <v>0</v>
      </c>
      <c r="M14" s="17"/>
      <c r="N14" s="17">
        <v>5.74450907080713E-2</v>
      </c>
      <c r="O14" s="17">
        <v>0</v>
      </c>
      <c r="P14" s="17">
        <v>0</v>
      </c>
      <c r="Q14" s="17">
        <v>0</v>
      </c>
      <c r="R14" s="17" t="s">
        <v>292</v>
      </c>
      <c r="S14" s="17">
        <v>0</v>
      </c>
      <c r="T14" s="17">
        <v>0</v>
      </c>
      <c r="U14" s="17">
        <v>0</v>
      </c>
      <c r="V14" s="17">
        <v>0</v>
      </c>
      <c r="W14" s="17">
        <v>0</v>
      </c>
      <c r="X14" s="17">
        <v>0</v>
      </c>
      <c r="Y14" s="17">
        <v>0</v>
      </c>
      <c r="Z14" s="17">
        <v>3.4562756154489102E-2</v>
      </c>
      <c r="AA14" s="17">
        <v>0</v>
      </c>
      <c r="AB14" s="17">
        <v>0</v>
      </c>
      <c r="AC14" s="17">
        <v>0</v>
      </c>
      <c r="AD14" s="17">
        <v>6.0305651155774201E-2</v>
      </c>
      <c r="AE14" s="17"/>
      <c r="AF14" s="17">
        <v>0</v>
      </c>
      <c r="AG14" s="17">
        <v>2.1237590010392202E-2</v>
      </c>
    </row>
    <row r="15" spans="2:33" x14ac:dyDescent="0.5">
      <c r="B15" s="18" t="s">
        <v>288</v>
      </c>
      <c r="C15" s="21">
        <v>0.89363974847548699</v>
      </c>
      <c r="D15" s="21">
        <v>0.86108519833869301</v>
      </c>
      <c r="E15" s="21">
        <v>0.93023427703467998</v>
      </c>
      <c r="F15" s="21"/>
      <c r="G15" s="21">
        <v>0.84998592467476197</v>
      </c>
      <c r="H15" s="21">
        <v>0.89554296022851099</v>
      </c>
      <c r="I15" s="21">
        <v>0.89307419341084304</v>
      </c>
      <c r="J15" s="21">
        <v>0.86526653257123998</v>
      </c>
      <c r="K15" s="21">
        <v>0.96792785051468899</v>
      </c>
      <c r="L15" s="21">
        <v>1</v>
      </c>
      <c r="M15" s="21"/>
      <c r="N15" s="21">
        <v>0.81411992297148905</v>
      </c>
      <c r="O15" s="21">
        <v>0.66434247777092603</v>
      </c>
      <c r="P15" s="21">
        <v>0.49162143889514898</v>
      </c>
      <c r="Q15" s="21">
        <v>0.83085672693076795</v>
      </c>
      <c r="R15" s="21" t="s">
        <v>292</v>
      </c>
      <c r="S15" s="21">
        <v>1</v>
      </c>
      <c r="T15" s="21">
        <v>0.69322882664472396</v>
      </c>
      <c r="U15" s="21">
        <v>0.94389952470101002</v>
      </c>
      <c r="V15" s="21">
        <v>0.78152674989111404</v>
      </c>
      <c r="W15" s="21">
        <v>0.93756197643654304</v>
      </c>
      <c r="X15" s="21">
        <v>1</v>
      </c>
      <c r="Y15" s="21">
        <v>1</v>
      </c>
      <c r="Z15" s="21">
        <v>0.907331062794416</v>
      </c>
      <c r="AA15" s="21">
        <v>1</v>
      </c>
      <c r="AB15" s="21">
        <v>0.88167048153032002</v>
      </c>
      <c r="AC15" s="21">
        <v>0.71892605465480297</v>
      </c>
      <c r="AD15" s="21">
        <v>0.78489244391887802</v>
      </c>
      <c r="AE15" s="21"/>
      <c r="AF15" s="21">
        <v>0.89515626382497704</v>
      </c>
      <c r="AG15" s="21">
        <v>0.89213273946465599</v>
      </c>
    </row>
    <row r="16" spans="2:33" x14ac:dyDescent="0.5">
      <c r="B16" s="18" t="s">
        <v>289</v>
      </c>
      <c r="C16" s="21">
        <v>1.21572177725701E-2</v>
      </c>
      <c r="D16" s="21">
        <v>1.96811484649232E-2</v>
      </c>
      <c r="E16" s="21">
        <v>3.6995768148005699E-3</v>
      </c>
      <c r="F16" s="21"/>
      <c r="G16" s="21">
        <v>5.9135287695926401E-2</v>
      </c>
      <c r="H16" s="21">
        <v>0</v>
      </c>
      <c r="I16" s="21">
        <v>6.3100806056846596E-3</v>
      </c>
      <c r="J16" s="21">
        <v>2.5771129507310302E-2</v>
      </c>
      <c r="K16" s="21">
        <v>0</v>
      </c>
      <c r="L16" s="21">
        <v>0</v>
      </c>
      <c r="M16" s="21"/>
      <c r="N16" s="21">
        <v>0</v>
      </c>
      <c r="O16" s="21">
        <v>0.16422284610655699</v>
      </c>
      <c r="P16" s="21">
        <v>0</v>
      </c>
      <c r="Q16" s="21">
        <v>5.6381091023077499E-2</v>
      </c>
      <c r="R16" s="21" t="s">
        <v>292</v>
      </c>
      <c r="S16" s="21">
        <v>0</v>
      </c>
      <c r="T16" s="21">
        <v>0</v>
      </c>
      <c r="U16" s="21">
        <v>1.26258949512665E-2</v>
      </c>
      <c r="V16" s="21">
        <v>5.03407432607266E-2</v>
      </c>
      <c r="W16" s="21">
        <v>0</v>
      </c>
      <c r="X16" s="21">
        <v>0</v>
      </c>
      <c r="Y16" s="21">
        <v>0</v>
      </c>
      <c r="Z16" s="21">
        <v>0</v>
      </c>
      <c r="AA16" s="21">
        <v>0</v>
      </c>
      <c r="AB16" s="21">
        <v>0</v>
      </c>
      <c r="AC16" s="21">
        <v>0</v>
      </c>
      <c r="AD16" s="21">
        <v>3.7737116567695898E-2</v>
      </c>
      <c r="AE16" s="21"/>
      <c r="AF16" s="21">
        <v>1.87605751056159E-2</v>
      </c>
      <c r="AG16" s="21">
        <v>5.5952538557663602E-3</v>
      </c>
    </row>
    <row r="17" spans="2:33" x14ac:dyDescent="0.5">
      <c r="B17" s="18" t="s">
        <v>100</v>
      </c>
      <c r="C17" s="22">
        <v>0.88148253070291704</v>
      </c>
      <c r="D17" s="22">
        <v>0.84140404987377004</v>
      </c>
      <c r="E17" s="22">
        <v>0.92653470021987905</v>
      </c>
      <c r="F17" s="22"/>
      <c r="G17" s="22">
        <v>0.79085063697883495</v>
      </c>
      <c r="H17" s="22">
        <v>0.89554296022851099</v>
      </c>
      <c r="I17" s="22">
        <v>0.88676411280515799</v>
      </c>
      <c r="J17" s="22">
        <v>0.83949540306393</v>
      </c>
      <c r="K17" s="22">
        <v>0.96792785051468899</v>
      </c>
      <c r="L17" s="22">
        <v>1</v>
      </c>
      <c r="M17" s="22"/>
      <c r="N17" s="22">
        <v>0.81411992297148905</v>
      </c>
      <c r="O17" s="22">
        <v>0.50011963166436901</v>
      </c>
      <c r="P17" s="22">
        <v>0.49162143889514898</v>
      </c>
      <c r="Q17" s="22">
        <v>0.77447563590768997</v>
      </c>
      <c r="R17" s="22" t="s">
        <v>292</v>
      </c>
      <c r="S17" s="22">
        <v>1</v>
      </c>
      <c r="T17" s="22">
        <v>0.69322882664472396</v>
      </c>
      <c r="U17" s="22">
        <v>0.93127362974974304</v>
      </c>
      <c r="V17" s="22">
        <v>0.73118600663038702</v>
      </c>
      <c r="W17" s="22">
        <v>0.93756197643654304</v>
      </c>
      <c r="X17" s="22">
        <v>1</v>
      </c>
      <c r="Y17" s="22">
        <v>1</v>
      </c>
      <c r="Z17" s="22">
        <v>0.907331062794416</v>
      </c>
      <c r="AA17" s="22">
        <v>1</v>
      </c>
      <c r="AB17" s="22">
        <v>0.88167048153032002</v>
      </c>
      <c r="AC17" s="22">
        <v>0.71892605465480297</v>
      </c>
      <c r="AD17" s="22">
        <v>0.74715532735118195</v>
      </c>
      <c r="AE17" s="22"/>
      <c r="AF17" s="22">
        <v>0.87639568871936102</v>
      </c>
      <c r="AG17" s="22">
        <v>0.88653748560889001</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0.57878400336967395</v>
      </c>
      <c r="D9" s="17">
        <v>0.533981082341208</v>
      </c>
      <c r="E9" s="17">
        <v>0.62914691012839596</v>
      </c>
      <c r="F9" s="17"/>
      <c r="G9" s="17">
        <v>0.34178877568820498</v>
      </c>
      <c r="H9" s="17">
        <v>0.62799163327727503</v>
      </c>
      <c r="I9" s="17">
        <v>0.59459928078695001</v>
      </c>
      <c r="J9" s="17">
        <v>0.558364658071824</v>
      </c>
      <c r="K9" s="17">
        <v>0.58659044284852402</v>
      </c>
      <c r="L9" s="17">
        <v>0.52498562921149206</v>
      </c>
      <c r="M9" s="17"/>
      <c r="N9" s="17">
        <v>0.55476544201789602</v>
      </c>
      <c r="O9" s="17">
        <v>0.32844569221311498</v>
      </c>
      <c r="P9" s="17">
        <v>0.49162143889514898</v>
      </c>
      <c r="Q9" s="17">
        <v>0.45803627016748899</v>
      </c>
      <c r="R9" s="17" t="s">
        <v>292</v>
      </c>
      <c r="S9" s="17">
        <v>1</v>
      </c>
      <c r="T9" s="17">
        <v>0.65693556278550802</v>
      </c>
      <c r="U9" s="17">
        <v>0.57868192573102295</v>
      </c>
      <c r="V9" s="17">
        <v>0.43801259866364101</v>
      </c>
      <c r="W9" s="17">
        <v>0.59712894461999599</v>
      </c>
      <c r="X9" s="17">
        <v>0.86845859854697205</v>
      </c>
      <c r="Y9" s="17">
        <v>0.58515037631877498</v>
      </c>
      <c r="Z9" s="17">
        <v>0.66542286848446497</v>
      </c>
      <c r="AA9" s="17">
        <v>0.75551534650593499</v>
      </c>
      <c r="AB9" s="17">
        <v>0.56578051882434199</v>
      </c>
      <c r="AC9" s="17">
        <v>0.15942475092471201</v>
      </c>
      <c r="AD9" s="17">
        <v>0.57214303652023901</v>
      </c>
      <c r="AE9" s="17"/>
      <c r="AF9" s="17">
        <v>0.58486451395761796</v>
      </c>
      <c r="AG9" s="17">
        <v>0.57274160871170898</v>
      </c>
    </row>
    <row r="10" spans="2:33" x14ac:dyDescent="0.5">
      <c r="B10" s="18" t="s">
        <v>284</v>
      </c>
      <c r="C10" s="17">
        <v>0.244834381760828</v>
      </c>
      <c r="D10" s="17">
        <v>0.27973997126035199</v>
      </c>
      <c r="E10" s="17">
        <v>0.205597052832971</v>
      </c>
      <c r="F10" s="17"/>
      <c r="G10" s="17">
        <v>0.46086647253242602</v>
      </c>
      <c r="H10" s="17">
        <v>0.23842801646598</v>
      </c>
      <c r="I10" s="17">
        <v>0.22040975156803699</v>
      </c>
      <c r="J10" s="17">
        <v>0.23612985342363799</v>
      </c>
      <c r="K10" s="17">
        <v>0.28056737863204401</v>
      </c>
      <c r="L10" s="17">
        <v>0.35896493673706797</v>
      </c>
      <c r="M10" s="17"/>
      <c r="N10" s="17">
        <v>0.27022065740201601</v>
      </c>
      <c r="O10" s="17">
        <v>0.32868495554185201</v>
      </c>
      <c r="P10" s="17">
        <v>0</v>
      </c>
      <c r="Q10" s="17">
        <v>0.115774081663353</v>
      </c>
      <c r="R10" s="17" t="s">
        <v>292</v>
      </c>
      <c r="S10" s="17">
        <v>0</v>
      </c>
      <c r="T10" s="17">
        <v>0.34306443721449198</v>
      </c>
      <c r="U10" s="17">
        <v>0.26561849664416598</v>
      </c>
      <c r="V10" s="17">
        <v>0.40822913385264298</v>
      </c>
      <c r="W10" s="17">
        <v>0.30728966399005703</v>
      </c>
      <c r="X10" s="17">
        <v>0.13154140145302801</v>
      </c>
      <c r="Y10" s="17">
        <v>0.23175206244847499</v>
      </c>
      <c r="Z10" s="17">
        <v>0.14389222901353299</v>
      </c>
      <c r="AA10" s="17">
        <v>0.24448465349406501</v>
      </c>
      <c r="AB10" s="17">
        <v>0.209066496185177</v>
      </c>
      <c r="AC10" s="17">
        <v>0.84057524907528802</v>
      </c>
      <c r="AD10" s="17">
        <v>0.25467928077565699</v>
      </c>
      <c r="AE10" s="17"/>
      <c r="AF10" s="17">
        <v>0.233119477656857</v>
      </c>
      <c r="AG10" s="17">
        <v>0.25647585050800298</v>
      </c>
    </row>
    <row r="11" spans="2:33" ht="28.7" x14ac:dyDescent="0.5">
      <c r="B11" s="18" t="s">
        <v>285</v>
      </c>
      <c r="C11" s="17">
        <v>0.100853200638998</v>
      </c>
      <c r="D11" s="17">
        <v>0.133007027800502</v>
      </c>
      <c r="E11" s="17">
        <v>6.4709124268574794E-2</v>
      </c>
      <c r="F11" s="17"/>
      <c r="G11" s="17">
        <v>0.197344751779369</v>
      </c>
      <c r="H11" s="17">
        <v>8.1846748078477402E-2</v>
      </c>
      <c r="I11" s="17">
        <v>0.10307008956484601</v>
      </c>
      <c r="J11" s="17">
        <v>9.6397616082600501E-2</v>
      </c>
      <c r="K11" s="17">
        <v>0.132842178519432</v>
      </c>
      <c r="L11" s="17">
        <v>0</v>
      </c>
      <c r="M11" s="17"/>
      <c r="N11" s="17">
        <v>0.175013900580089</v>
      </c>
      <c r="O11" s="17">
        <v>0.34286935224503301</v>
      </c>
      <c r="P11" s="17">
        <v>0.50837856110485102</v>
      </c>
      <c r="Q11" s="17">
        <v>0.25651044550890001</v>
      </c>
      <c r="R11" s="17" t="s">
        <v>292</v>
      </c>
      <c r="S11" s="17">
        <v>0</v>
      </c>
      <c r="T11" s="17">
        <v>0</v>
      </c>
      <c r="U11" s="17">
        <v>7.1673281387622398E-2</v>
      </c>
      <c r="V11" s="17">
        <v>0.15375826748371599</v>
      </c>
      <c r="W11" s="17">
        <v>9.5581391389947395E-2</v>
      </c>
      <c r="X11" s="17">
        <v>0</v>
      </c>
      <c r="Y11" s="17">
        <v>9.7602348939792596E-2</v>
      </c>
      <c r="Z11" s="17">
        <v>6.5032440971928299E-2</v>
      </c>
      <c r="AA11" s="17">
        <v>0</v>
      </c>
      <c r="AB11" s="17">
        <v>0.14237769037850301</v>
      </c>
      <c r="AC11" s="17">
        <v>0</v>
      </c>
      <c r="AD11" s="17">
        <v>0</v>
      </c>
      <c r="AE11" s="17"/>
      <c r="AF11" s="17">
        <v>0.11867022213049699</v>
      </c>
      <c r="AG11" s="17">
        <v>8.3147865877383403E-2</v>
      </c>
    </row>
    <row r="12" spans="2:33" x14ac:dyDescent="0.5">
      <c r="B12" s="18" t="s">
        <v>286</v>
      </c>
      <c r="C12" s="17">
        <v>3.8795606221829801E-2</v>
      </c>
      <c r="D12" s="17">
        <v>3.6174119565730703E-2</v>
      </c>
      <c r="E12" s="17">
        <v>4.1742416050288701E-2</v>
      </c>
      <c r="F12" s="17"/>
      <c r="G12" s="17">
        <v>0</v>
      </c>
      <c r="H12" s="17">
        <v>3.8891880895459002E-2</v>
      </c>
      <c r="I12" s="17">
        <v>4.11069308142877E-2</v>
      </c>
      <c r="J12" s="17">
        <v>4.6479663676976E-2</v>
      </c>
      <c r="K12" s="17">
        <v>0</v>
      </c>
      <c r="L12" s="17">
        <v>0.11604943405144</v>
      </c>
      <c r="M12" s="17"/>
      <c r="N12" s="17">
        <v>0</v>
      </c>
      <c r="O12" s="17">
        <v>0</v>
      </c>
      <c r="P12" s="17">
        <v>0</v>
      </c>
      <c r="Q12" s="17">
        <v>5.6381091023077499E-2</v>
      </c>
      <c r="R12" s="17" t="s">
        <v>292</v>
      </c>
      <c r="S12" s="17">
        <v>0</v>
      </c>
      <c r="T12" s="17">
        <v>0</v>
      </c>
      <c r="U12" s="17">
        <v>5.1031849468681098E-2</v>
      </c>
      <c r="V12" s="17">
        <v>0</v>
      </c>
      <c r="W12" s="17">
        <v>0</v>
      </c>
      <c r="X12" s="17">
        <v>0</v>
      </c>
      <c r="Y12" s="17">
        <v>4.2211801735523899E-2</v>
      </c>
      <c r="Z12" s="17">
        <v>5.65269492210961E-2</v>
      </c>
      <c r="AA12" s="17">
        <v>0</v>
      </c>
      <c r="AB12" s="17">
        <v>4.0021151028577603E-2</v>
      </c>
      <c r="AC12" s="17">
        <v>0</v>
      </c>
      <c r="AD12" s="17">
        <v>0.11287203154833</v>
      </c>
      <c r="AE12" s="17"/>
      <c r="AF12" s="17">
        <v>4.8167041743726803E-2</v>
      </c>
      <c r="AG12" s="17">
        <v>2.9482915927819001E-2</v>
      </c>
    </row>
    <row r="13" spans="2:33" x14ac:dyDescent="0.5">
      <c r="B13" s="18" t="s">
        <v>287</v>
      </c>
      <c r="C13" s="17">
        <v>2.2774889991937601E-2</v>
      </c>
      <c r="D13" s="17">
        <v>1.0138518566637901E-2</v>
      </c>
      <c r="E13" s="17">
        <v>3.6979419099684697E-2</v>
      </c>
      <c r="F13" s="17"/>
      <c r="G13" s="17">
        <v>0</v>
      </c>
      <c r="H13" s="17">
        <v>1.2841721282808499E-2</v>
      </c>
      <c r="I13" s="17">
        <v>2.2814539331312299E-2</v>
      </c>
      <c r="J13" s="17">
        <v>3.9166738822379997E-2</v>
      </c>
      <c r="K13" s="17">
        <v>0</v>
      </c>
      <c r="L13" s="17">
        <v>0</v>
      </c>
      <c r="M13" s="17"/>
      <c r="N13" s="17">
        <v>0</v>
      </c>
      <c r="O13" s="17">
        <v>0</v>
      </c>
      <c r="P13" s="17">
        <v>0</v>
      </c>
      <c r="Q13" s="17">
        <v>0.11329811163718</v>
      </c>
      <c r="R13" s="17" t="s">
        <v>292</v>
      </c>
      <c r="S13" s="17">
        <v>0</v>
      </c>
      <c r="T13" s="17">
        <v>0</v>
      </c>
      <c r="U13" s="17">
        <v>3.2994446768507303E-2</v>
      </c>
      <c r="V13" s="17">
        <v>0</v>
      </c>
      <c r="W13" s="17">
        <v>0</v>
      </c>
      <c r="X13" s="17">
        <v>0</v>
      </c>
      <c r="Y13" s="17">
        <v>4.3283410557433302E-2</v>
      </c>
      <c r="Z13" s="17">
        <v>0</v>
      </c>
      <c r="AA13" s="17">
        <v>0</v>
      </c>
      <c r="AB13" s="17">
        <v>2.6297875185210599E-2</v>
      </c>
      <c r="AC13" s="17">
        <v>0</v>
      </c>
      <c r="AD13" s="17">
        <v>0</v>
      </c>
      <c r="AE13" s="17"/>
      <c r="AF13" s="17">
        <v>9.3784263715242198E-3</v>
      </c>
      <c r="AG13" s="17">
        <v>3.60873773307651E-2</v>
      </c>
    </row>
    <row r="14" spans="2:33" x14ac:dyDescent="0.5">
      <c r="B14" s="18" t="s">
        <v>169</v>
      </c>
      <c r="C14" s="17">
        <v>1.39579180167324E-2</v>
      </c>
      <c r="D14" s="17">
        <v>6.95928046556864E-3</v>
      </c>
      <c r="E14" s="17">
        <v>2.18250776200851E-2</v>
      </c>
      <c r="F14" s="17"/>
      <c r="G14" s="17">
        <v>0</v>
      </c>
      <c r="H14" s="17">
        <v>0</v>
      </c>
      <c r="I14" s="17">
        <v>1.7999407934565798E-2</v>
      </c>
      <c r="J14" s="17">
        <v>2.3461469922581201E-2</v>
      </c>
      <c r="K14" s="17">
        <v>0</v>
      </c>
      <c r="L14" s="17">
        <v>0</v>
      </c>
      <c r="M14" s="17"/>
      <c r="N14" s="17">
        <v>0</v>
      </c>
      <c r="O14" s="17">
        <v>0</v>
      </c>
      <c r="P14" s="17">
        <v>0</v>
      </c>
      <c r="Q14" s="17">
        <v>0</v>
      </c>
      <c r="R14" s="17" t="s">
        <v>292</v>
      </c>
      <c r="S14" s="17">
        <v>0</v>
      </c>
      <c r="T14" s="17">
        <v>0</v>
      </c>
      <c r="U14" s="17">
        <v>0</v>
      </c>
      <c r="V14" s="17">
        <v>0</v>
      </c>
      <c r="W14" s="17">
        <v>0</v>
      </c>
      <c r="X14" s="17">
        <v>0</v>
      </c>
      <c r="Y14" s="17">
        <v>0</v>
      </c>
      <c r="Z14" s="17">
        <v>6.9125512308978301E-2</v>
      </c>
      <c r="AA14" s="17">
        <v>0</v>
      </c>
      <c r="AB14" s="17">
        <v>1.6456268398189599E-2</v>
      </c>
      <c r="AC14" s="17">
        <v>0</v>
      </c>
      <c r="AD14" s="17">
        <v>6.0305651155774201E-2</v>
      </c>
      <c r="AE14" s="17"/>
      <c r="AF14" s="17">
        <v>5.8003181397767098E-3</v>
      </c>
      <c r="AG14" s="17">
        <v>2.20643816443209E-2</v>
      </c>
    </row>
    <row r="15" spans="2:33" x14ac:dyDescent="0.5">
      <c r="B15" s="18" t="s">
        <v>288</v>
      </c>
      <c r="C15" s="21">
        <v>0.82361838513050301</v>
      </c>
      <c r="D15" s="21">
        <v>0.81372105360156</v>
      </c>
      <c r="E15" s="21">
        <v>0.83474396296136699</v>
      </c>
      <c r="F15" s="21"/>
      <c r="G15" s="21">
        <v>0.80265524822063095</v>
      </c>
      <c r="H15" s="21">
        <v>0.86641964974325503</v>
      </c>
      <c r="I15" s="21">
        <v>0.81500903235498801</v>
      </c>
      <c r="J15" s="21">
        <v>0.79449451149546202</v>
      </c>
      <c r="K15" s="21">
        <v>0.86715782148056797</v>
      </c>
      <c r="L15" s="21">
        <v>0.88395056594856003</v>
      </c>
      <c r="M15" s="21"/>
      <c r="N15" s="21">
        <v>0.82498609941991097</v>
      </c>
      <c r="O15" s="21">
        <v>0.65713064775496699</v>
      </c>
      <c r="P15" s="21">
        <v>0.49162143889514898</v>
      </c>
      <c r="Q15" s="21">
        <v>0.57381035183084195</v>
      </c>
      <c r="R15" s="21" t="s">
        <v>292</v>
      </c>
      <c r="S15" s="21">
        <v>1</v>
      </c>
      <c r="T15" s="21">
        <v>1</v>
      </c>
      <c r="U15" s="21">
        <v>0.84430042237518899</v>
      </c>
      <c r="V15" s="21">
        <v>0.84624173251628299</v>
      </c>
      <c r="W15" s="21">
        <v>0.90441860861005297</v>
      </c>
      <c r="X15" s="21">
        <v>1</v>
      </c>
      <c r="Y15" s="21">
        <v>0.81690243876724999</v>
      </c>
      <c r="Z15" s="21">
        <v>0.80931509749799702</v>
      </c>
      <c r="AA15" s="21">
        <v>1</v>
      </c>
      <c r="AB15" s="21">
        <v>0.77484701500951902</v>
      </c>
      <c r="AC15" s="21">
        <v>1</v>
      </c>
      <c r="AD15" s="21">
        <v>0.82682231729589595</v>
      </c>
      <c r="AE15" s="21"/>
      <c r="AF15" s="21">
        <v>0.81798399161447499</v>
      </c>
      <c r="AG15" s="21">
        <v>0.82921745921971202</v>
      </c>
    </row>
    <row r="16" spans="2:33" x14ac:dyDescent="0.5">
      <c r="B16" s="18" t="s">
        <v>289</v>
      </c>
      <c r="C16" s="21">
        <v>6.1570496213767402E-2</v>
      </c>
      <c r="D16" s="21">
        <v>4.6312638132368598E-2</v>
      </c>
      <c r="E16" s="21">
        <v>7.8721835149973399E-2</v>
      </c>
      <c r="F16" s="21"/>
      <c r="G16" s="21">
        <v>0</v>
      </c>
      <c r="H16" s="21">
        <v>5.1733602178267502E-2</v>
      </c>
      <c r="I16" s="21">
        <v>6.3921470145599998E-2</v>
      </c>
      <c r="J16" s="21">
        <v>8.5646402499355997E-2</v>
      </c>
      <c r="K16" s="21">
        <v>0</v>
      </c>
      <c r="L16" s="21">
        <v>0.11604943405144</v>
      </c>
      <c r="M16" s="21"/>
      <c r="N16" s="21">
        <v>0</v>
      </c>
      <c r="O16" s="21">
        <v>0</v>
      </c>
      <c r="P16" s="21">
        <v>0</v>
      </c>
      <c r="Q16" s="21">
        <v>0.16967920266025699</v>
      </c>
      <c r="R16" s="21" t="s">
        <v>292</v>
      </c>
      <c r="S16" s="21">
        <v>0</v>
      </c>
      <c r="T16" s="21">
        <v>0</v>
      </c>
      <c r="U16" s="21">
        <v>8.4026296237188505E-2</v>
      </c>
      <c r="V16" s="21">
        <v>0</v>
      </c>
      <c r="W16" s="21">
        <v>0</v>
      </c>
      <c r="X16" s="21">
        <v>0</v>
      </c>
      <c r="Y16" s="21">
        <v>8.5495212292957201E-2</v>
      </c>
      <c r="Z16" s="21">
        <v>5.65269492210961E-2</v>
      </c>
      <c r="AA16" s="21">
        <v>0</v>
      </c>
      <c r="AB16" s="21">
        <v>6.6319026213788199E-2</v>
      </c>
      <c r="AC16" s="21">
        <v>0</v>
      </c>
      <c r="AD16" s="21">
        <v>0.11287203154833</v>
      </c>
      <c r="AE16" s="21"/>
      <c r="AF16" s="21">
        <v>5.7545468115251103E-2</v>
      </c>
      <c r="AG16" s="21">
        <v>6.55702932585841E-2</v>
      </c>
    </row>
    <row r="17" spans="2:33" x14ac:dyDescent="0.5">
      <c r="B17" s="18" t="s">
        <v>100</v>
      </c>
      <c r="C17" s="22">
        <v>0.76204788891673503</v>
      </c>
      <c r="D17" s="22">
        <v>0.76740841546919203</v>
      </c>
      <c r="E17" s="22">
        <v>0.756022127811393</v>
      </c>
      <c r="F17" s="22"/>
      <c r="G17" s="22">
        <v>0.80265524822063095</v>
      </c>
      <c r="H17" s="22">
        <v>0.81468604756498797</v>
      </c>
      <c r="I17" s="22">
        <v>0.75108756220938799</v>
      </c>
      <c r="J17" s="22">
        <v>0.70884810899610595</v>
      </c>
      <c r="K17" s="22">
        <v>0.86715782148056797</v>
      </c>
      <c r="L17" s="22">
        <v>0.76790113189711995</v>
      </c>
      <c r="M17" s="22"/>
      <c r="N17" s="22">
        <v>0.82498609941991097</v>
      </c>
      <c r="O17" s="22">
        <v>0.65713064775496699</v>
      </c>
      <c r="P17" s="22">
        <v>0.49162143889514898</v>
      </c>
      <c r="Q17" s="22">
        <v>0.40413114917058501</v>
      </c>
      <c r="R17" s="22" t="s">
        <v>292</v>
      </c>
      <c r="S17" s="22">
        <v>1</v>
      </c>
      <c r="T17" s="22">
        <v>1</v>
      </c>
      <c r="U17" s="22">
        <v>0.76027412613800105</v>
      </c>
      <c r="V17" s="22">
        <v>0.84624173251628299</v>
      </c>
      <c r="W17" s="22">
        <v>0.90441860861005297</v>
      </c>
      <c r="X17" s="22">
        <v>1</v>
      </c>
      <c r="Y17" s="22">
        <v>0.73140722647429302</v>
      </c>
      <c r="Z17" s="22">
        <v>0.75278814827690099</v>
      </c>
      <c r="AA17" s="22">
        <v>1</v>
      </c>
      <c r="AB17" s="22">
        <v>0.70852798879573098</v>
      </c>
      <c r="AC17" s="22">
        <v>1</v>
      </c>
      <c r="AD17" s="22">
        <v>0.71395028574756603</v>
      </c>
      <c r="AE17" s="22"/>
      <c r="AF17" s="22">
        <v>0.76043852349922403</v>
      </c>
      <c r="AG17" s="22">
        <v>0.76364716596112703</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0.61652675752415698</v>
      </c>
      <c r="D9" s="17">
        <v>0.55794260990549305</v>
      </c>
      <c r="E9" s="17">
        <v>0.68238112363085301</v>
      </c>
      <c r="F9" s="17"/>
      <c r="G9" s="17">
        <v>0.39507916438863599</v>
      </c>
      <c r="H9" s="17">
        <v>0.63643089255900098</v>
      </c>
      <c r="I9" s="17">
        <v>0.63286616145479901</v>
      </c>
      <c r="J9" s="17">
        <v>0.58054333128183699</v>
      </c>
      <c r="K9" s="17">
        <v>0.67581023001638696</v>
      </c>
      <c r="L9" s="17">
        <v>0.72395751091604399</v>
      </c>
      <c r="M9" s="17"/>
      <c r="N9" s="17">
        <v>0.61234201323848303</v>
      </c>
      <c r="O9" s="17">
        <v>0.33565752222907402</v>
      </c>
      <c r="P9" s="17">
        <v>0.49162143889514898</v>
      </c>
      <c r="Q9" s="17">
        <v>0.49520181401491498</v>
      </c>
      <c r="R9" s="17" t="s">
        <v>292</v>
      </c>
      <c r="S9" s="17">
        <v>0</v>
      </c>
      <c r="T9" s="17">
        <v>0.74645250354290904</v>
      </c>
      <c r="U9" s="17">
        <v>0.67701560851797404</v>
      </c>
      <c r="V9" s="17">
        <v>0.60793900983349303</v>
      </c>
      <c r="W9" s="17">
        <v>0.65440573596444696</v>
      </c>
      <c r="X9" s="17">
        <v>0.49663314964401101</v>
      </c>
      <c r="Y9" s="17">
        <v>0.75480848093084496</v>
      </c>
      <c r="Z9" s="17">
        <v>0.67474274199443895</v>
      </c>
      <c r="AA9" s="17">
        <v>0.75551534650593499</v>
      </c>
      <c r="AB9" s="17">
        <v>0.52549596571068002</v>
      </c>
      <c r="AC9" s="17">
        <v>0.28107394534519697</v>
      </c>
      <c r="AD9" s="17">
        <v>0.59228935262694304</v>
      </c>
      <c r="AE9" s="17"/>
      <c r="AF9" s="17">
        <v>0.64014080229624304</v>
      </c>
      <c r="AG9" s="17">
        <v>0.59306073836012396</v>
      </c>
    </row>
    <row r="10" spans="2:33" x14ac:dyDescent="0.5">
      <c r="B10" s="18" t="s">
        <v>284</v>
      </c>
      <c r="C10" s="17">
        <v>0.28709146424280602</v>
      </c>
      <c r="D10" s="17">
        <v>0.316004965434872</v>
      </c>
      <c r="E10" s="17">
        <v>0.25458983418884201</v>
      </c>
      <c r="F10" s="17"/>
      <c r="G10" s="17">
        <v>0.43366267716311202</v>
      </c>
      <c r="H10" s="17">
        <v>0.27407000941388798</v>
      </c>
      <c r="I10" s="17">
        <v>0.25817888595692901</v>
      </c>
      <c r="J10" s="17">
        <v>0.312942031375465</v>
      </c>
      <c r="K10" s="17">
        <v>0.29211762049830198</v>
      </c>
      <c r="L10" s="17">
        <v>0.27604248908395601</v>
      </c>
      <c r="M10" s="17"/>
      <c r="N10" s="17">
        <v>0.23612887208060099</v>
      </c>
      <c r="O10" s="17">
        <v>0.49290780164841003</v>
      </c>
      <c r="P10" s="17">
        <v>0</v>
      </c>
      <c r="Q10" s="17">
        <v>0.44841709496200799</v>
      </c>
      <c r="R10" s="17" t="s">
        <v>292</v>
      </c>
      <c r="S10" s="17">
        <v>1</v>
      </c>
      <c r="T10" s="17">
        <v>9.7591608758289206E-2</v>
      </c>
      <c r="U10" s="17">
        <v>0.241996879955963</v>
      </c>
      <c r="V10" s="17">
        <v>0.22942761468471701</v>
      </c>
      <c r="W10" s="17">
        <v>0.28315624047209598</v>
      </c>
      <c r="X10" s="17">
        <v>0.35996006190338398</v>
      </c>
      <c r="Y10" s="17">
        <v>0.186371921921899</v>
      </c>
      <c r="Z10" s="17">
        <v>0.26965553467856401</v>
      </c>
      <c r="AA10" s="17">
        <v>0.24448465349406501</v>
      </c>
      <c r="AB10" s="17">
        <v>0.37689198740879198</v>
      </c>
      <c r="AC10" s="17">
        <v>0.437852109309606</v>
      </c>
      <c r="AD10" s="17">
        <v>0.27317465006405001</v>
      </c>
      <c r="AE10" s="17"/>
      <c r="AF10" s="17">
        <v>0.27651421475405702</v>
      </c>
      <c r="AG10" s="17">
        <v>0.29760240980936697</v>
      </c>
    </row>
    <row r="11" spans="2:33" ht="28.7" x14ac:dyDescent="0.5">
      <c r="B11" s="18" t="s">
        <v>285</v>
      </c>
      <c r="C11" s="17">
        <v>7.7797765220226398E-2</v>
      </c>
      <c r="D11" s="17">
        <v>9.7912398697532502E-2</v>
      </c>
      <c r="E11" s="17">
        <v>5.5186931215457299E-2</v>
      </c>
      <c r="F11" s="17"/>
      <c r="G11" s="17">
        <v>0.17125815844825101</v>
      </c>
      <c r="H11" s="17">
        <v>7.5284937986903305E-2</v>
      </c>
      <c r="I11" s="17">
        <v>9.1024129416426E-2</v>
      </c>
      <c r="J11" s="17">
        <v>7.5714756078078593E-2</v>
      </c>
      <c r="K11" s="17">
        <v>3.2072149485311403E-2</v>
      </c>
      <c r="L11" s="17">
        <v>0</v>
      </c>
      <c r="M11" s="17"/>
      <c r="N11" s="17">
        <v>0.15152911468091501</v>
      </c>
      <c r="O11" s="17">
        <v>0</v>
      </c>
      <c r="P11" s="17">
        <v>0.50837856110485102</v>
      </c>
      <c r="Q11" s="17">
        <v>5.6381091023077499E-2</v>
      </c>
      <c r="R11" s="17" t="s">
        <v>292</v>
      </c>
      <c r="S11" s="17">
        <v>0</v>
      </c>
      <c r="T11" s="17">
        <v>0.155955887698802</v>
      </c>
      <c r="U11" s="17">
        <v>5.6808602309555499E-2</v>
      </c>
      <c r="V11" s="17">
        <v>0.16263337548178999</v>
      </c>
      <c r="W11" s="17">
        <v>6.2438023563457297E-2</v>
      </c>
      <c r="X11" s="17">
        <v>0.14340678845260499</v>
      </c>
      <c r="Y11" s="17">
        <v>3.3252699835041498E-2</v>
      </c>
      <c r="Z11" s="17">
        <v>2.1038967172507101E-2</v>
      </c>
      <c r="AA11" s="17">
        <v>0</v>
      </c>
      <c r="AB11" s="17">
        <v>9.7612046880527895E-2</v>
      </c>
      <c r="AC11" s="17">
        <v>0.28107394534519697</v>
      </c>
      <c r="AD11" s="17">
        <v>7.4230346153233706E-2</v>
      </c>
      <c r="AE11" s="17"/>
      <c r="AF11" s="17">
        <v>6.7762894874232302E-2</v>
      </c>
      <c r="AG11" s="17">
        <v>8.7769731569932299E-2</v>
      </c>
    </row>
    <row r="12" spans="2:33" x14ac:dyDescent="0.5">
      <c r="B12" s="18" t="s">
        <v>286</v>
      </c>
      <c r="C12" s="17">
        <v>5.7841118294370501E-3</v>
      </c>
      <c r="D12" s="17">
        <v>1.09296668061503E-2</v>
      </c>
      <c r="E12" s="17">
        <v>0</v>
      </c>
      <c r="F12" s="17"/>
      <c r="G12" s="17">
        <v>0</v>
      </c>
      <c r="H12" s="17">
        <v>1.42141600402068E-2</v>
      </c>
      <c r="I12" s="17">
        <v>0</v>
      </c>
      <c r="J12" s="17">
        <v>1.0938260980770401E-2</v>
      </c>
      <c r="K12" s="17">
        <v>0</v>
      </c>
      <c r="L12" s="17">
        <v>0</v>
      </c>
      <c r="M12" s="17"/>
      <c r="N12" s="17">
        <v>0</v>
      </c>
      <c r="O12" s="17">
        <v>0</v>
      </c>
      <c r="P12" s="17">
        <v>0</v>
      </c>
      <c r="Q12" s="17">
        <v>0</v>
      </c>
      <c r="R12" s="17" t="s">
        <v>292</v>
      </c>
      <c r="S12" s="17">
        <v>0</v>
      </c>
      <c r="T12" s="17">
        <v>0</v>
      </c>
      <c r="U12" s="17">
        <v>1.15530142652413E-2</v>
      </c>
      <c r="V12" s="17">
        <v>0</v>
      </c>
      <c r="W12" s="17">
        <v>0</v>
      </c>
      <c r="X12" s="17">
        <v>0</v>
      </c>
      <c r="Y12" s="17">
        <v>2.55668973122153E-2</v>
      </c>
      <c r="Z12" s="17">
        <v>0</v>
      </c>
      <c r="AA12" s="17">
        <v>0</v>
      </c>
      <c r="AB12" s="17">
        <v>0</v>
      </c>
      <c r="AC12" s="17">
        <v>0</v>
      </c>
      <c r="AD12" s="17">
        <v>0</v>
      </c>
      <c r="AE12" s="17"/>
      <c r="AF12" s="17">
        <v>4.6978771684742099E-3</v>
      </c>
      <c r="AG12" s="17">
        <v>6.8635373838817904E-3</v>
      </c>
    </row>
    <row r="13" spans="2:33" x14ac:dyDescent="0.5">
      <c r="B13" s="18" t="s">
        <v>287</v>
      </c>
      <c r="C13" s="17">
        <v>5.42499479345274E-3</v>
      </c>
      <c r="D13" s="17">
        <v>1.02510786903837E-2</v>
      </c>
      <c r="E13" s="17">
        <v>0</v>
      </c>
      <c r="F13" s="17"/>
      <c r="G13" s="17">
        <v>0</v>
      </c>
      <c r="H13" s="17">
        <v>0</v>
      </c>
      <c r="I13" s="17">
        <v>7.8470236030951501E-3</v>
      </c>
      <c r="J13" s="17">
        <v>8.1308853225579899E-3</v>
      </c>
      <c r="K13" s="17">
        <v>0</v>
      </c>
      <c r="L13" s="17">
        <v>0</v>
      </c>
      <c r="M13" s="17"/>
      <c r="N13" s="17">
        <v>0</v>
      </c>
      <c r="O13" s="17">
        <v>0.17143467612251601</v>
      </c>
      <c r="P13" s="17">
        <v>0</v>
      </c>
      <c r="Q13" s="17">
        <v>0</v>
      </c>
      <c r="R13" s="17" t="s">
        <v>292</v>
      </c>
      <c r="S13" s="17">
        <v>0</v>
      </c>
      <c r="T13" s="17">
        <v>0</v>
      </c>
      <c r="U13" s="17">
        <v>1.26258949512665E-2</v>
      </c>
      <c r="V13" s="17">
        <v>0</v>
      </c>
      <c r="W13" s="17">
        <v>0</v>
      </c>
      <c r="X13" s="17">
        <v>0</v>
      </c>
      <c r="Y13" s="17">
        <v>0</v>
      </c>
      <c r="Z13" s="17">
        <v>0</v>
      </c>
      <c r="AA13" s="17">
        <v>0</v>
      </c>
      <c r="AB13" s="17">
        <v>0</v>
      </c>
      <c r="AC13" s="17">
        <v>0</v>
      </c>
      <c r="AD13" s="17">
        <v>0</v>
      </c>
      <c r="AE13" s="17"/>
      <c r="AF13" s="17">
        <v>1.08842109069925E-2</v>
      </c>
      <c r="AG13" s="17">
        <v>0</v>
      </c>
    </row>
    <row r="14" spans="2:33" x14ac:dyDescent="0.5">
      <c r="B14" s="18" t="s">
        <v>169</v>
      </c>
      <c r="C14" s="17">
        <v>7.3749063899203604E-3</v>
      </c>
      <c r="D14" s="17">
        <v>6.95928046556864E-3</v>
      </c>
      <c r="E14" s="17">
        <v>7.8421109648482597E-3</v>
      </c>
      <c r="F14" s="17"/>
      <c r="G14" s="17">
        <v>0</v>
      </c>
      <c r="H14" s="17">
        <v>0</v>
      </c>
      <c r="I14" s="17">
        <v>1.00837995687509E-2</v>
      </c>
      <c r="J14" s="17">
        <v>1.1730734961290601E-2</v>
      </c>
      <c r="K14" s="17">
        <v>0</v>
      </c>
      <c r="L14" s="17">
        <v>0</v>
      </c>
      <c r="M14" s="17"/>
      <c r="N14" s="17">
        <v>0</v>
      </c>
      <c r="O14" s="17">
        <v>0</v>
      </c>
      <c r="P14" s="17">
        <v>0</v>
      </c>
      <c r="Q14" s="17">
        <v>0</v>
      </c>
      <c r="R14" s="17" t="s">
        <v>292</v>
      </c>
      <c r="S14" s="17">
        <v>0</v>
      </c>
      <c r="T14" s="17">
        <v>0</v>
      </c>
      <c r="U14" s="17">
        <v>0</v>
      </c>
      <c r="V14" s="17">
        <v>0</v>
      </c>
      <c r="W14" s="17">
        <v>0</v>
      </c>
      <c r="X14" s="17">
        <v>0</v>
      </c>
      <c r="Y14" s="17">
        <v>0</v>
      </c>
      <c r="Z14" s="17">
        <v>3.4562756154489102E-2</v>
      </c>
      <c r="AA14" s="17">
        <v>0</v>
      </c>
      <c r="AB14" s="17">
        <v>0</v>
      </c>
      <c r="AC14" s="17">
        <v>0</v>
      </c>
      <c r="AD14" s="17">
        <v>6.0305651155774201E-2</v>
      </c>
      <c r="AE14" s="17"/>
      <c r="AF14" s="17">
        <v>0</v>
      </c>
      <c r="AG14" s="17">
        <v>1.47035828766948E-2</v>
      </c>
    </row>
    <row r="15" spans="2:33" x14ac:dyDescent="0.5">
      <c r="B15" s="18" t="s">
        <v>288</v>
      </c>
      <c r="C15" s="21">
        <v>0.90361822176696305</v>
      </c>
      <c r="D15" s="21">
        <v>0.87394757534036505</v>
      </c>
      <c r="E15" s="21">
        <v>0.93697095781969497</v>
      </c>
      <c r="F15" s="21"/>
      <c r="G15" s="21">
        <v>0.82874184155174901</v>
      </c>
      <c r="H15" s="21">
        <v>0.91050090197289002</v>
      </c>
      <c r="I15" s="21">
        <v>0.89104504741172796</v>
      </c>
      <c r="J15" s="21">
        <v>0.89348536265730205</v>
      </c>
      <c r="K15" s="21">
        <v>0.96792785051468899</v>
      </c>
      <c r="L15" s="21">
        <v>1</v>
      </c>
      <c r="M15" s="21"/>
      <c r="N15" s="21">
        <v>0.84847088531908399</v>
      </c>
      <c r="O15" s="21">
        <v>0.82856532387748305</v>
      </c>
      <c r="P15" s="21">
        <v>0.49162143889514898</v>
      </c>
      <c r="Q15" s="21">
        <v>0.94361890897692302</v>
      </c>
      <c r="R15" s="21" t="s">
        <v>292</v>
      </c>
      <c r="S15" s="21">
        <v>1</v>
      </c>
      <c r="T15" s="21">
        <v>0.84404411230119802</v>
      </c>
      <c r="U15" s="21">
        <v>0.91901248847393702</v>
      </c>
      <c r="V15" s="21">
        <v>0.83736662451820998</v>
      </c>
      <c r="W15" s="21">
        <v>0.93756197643654304</v>
      </c>
      <c r="X15" s="21">
        <v>0.85659321154739498</v>
      </c>
      <c r="Y15" s="21">
        <v>0.94118040285274296</v>
      </c>
      <c r="Z15" s="21">
        <v>0.94439827667300402</v>
      </c>
      <c r="AA15" s="21">
        <v>1</v>
      </c>
      <c r="AB15" s="21">
        <v>0.90238795311947195</v>
      </c>
      <c r="AC15" s="21">
        <v>0.71892605465480297</v>
      </c>
      <c r="AD15" s="21">
        <v>0.865464002690992</v>
      </c>
      <c r="AE15" s="21"/>
      <c r="AF15" s="21">
        <v>0.91665501705030095</v>
      </c>
      <c r="AG15" s="21">
        <v>0.89066314816949099</v>
      </c>
    </row>
    <row r="16" spans="2:33" x14ac:dyDescent="0.5">
      <c r="B16" s="18" t="s">
        <v>289</v>
      </c>
      <c r="C16" s="21">
        <v>1.12091066228898E-2</v>
      </c>
      <c r="D16" s="21">
        <v>2.1180745496533999E-2</v>
      </c>
      <c r="E16" s="21">
        <v>0</v>
      </c>
      <c r="F16" s="21"/>
      <c r="G16" s="21">
        <v>0</v>
      </c>
      <c r="H16" s="21">
        <v>1.42141600402068E-2</v>
      </c>
      <c r="I16" s="21">
        <v>7.8470236030951501E-3</v>
      </c>
      <c r="J16" s="21">
        <v>1.9069146303328299E-2</v>
      </c>
      <c r="K16" s="21">
        <v>0</v>
      </c>
      <c r="L16" s="21">
        <v>0</v>
      </c>
      <c r="M16" s="21"/>
      <c r="N16" s="21">
        <v>0</v>
      </c>
      <c r="O16" s="21">
        <v>0.17143467612251601</v>
      </c>
      <c r="P16" s="21">
        <v>0</v>
      </c>
      <c r="Q16" s="21">
        <v>0</v>
      </c>
      <c r="R16" s="21" t="s">
        <v>292</v>
      </c>
      <c r="S16" s="21">
        <v>0</v>
      </c>
      <c r="T16" s="21">
        <v>0</v>
      </c>
      <c r="U16" s="21">
        <v>2.41789092165078E-2</v>
      </c>
      <c r="V16" s="21">
        <v>0</v>
      </c>
      <c r="W16" s="21">
        <v>0</v>
      </c>
      <c r="X16" s="21">
        <v>0</v>
      </c>
      <c r="Y16" s="21">
        <v>2.55668973122153E-2</v>
      </c>
      <c r="Z16" s="21">
        <v>0</v>
      </c>
      <c r="AA16" s="21">
        <v>0</v>
      </c>
      <c r="AB16" s="21">
        <v>0</v>
      </c>
      <c r="AC16" s="21">
        <v>0</v>
      </c>
      <c r="AD16" s="21">
        <v>0</v>
      </c>
      <c r="AE16" s="21"/>
      <c r="AF16" s="21">
        <v>1.55820880754668E-2</v>
      </c>
      <c r="AG16" s="21">
        <v>6.8635373838817904E-3</v>
      </c>
    </row>
    <row r="17" spans="2:33" x14ac:dyDescent="0.5">
      <c r="B17" s="18" t="s">
        <v>100</v>
      </c>
      <c r="C17" s="22">
        <v>0.89240911514407395</v>
      </c>
      <c r="D17" s="22">
        <v>0.85276682984383101</v>
      </c>
      <c r="E17" s="22">
        <v>0.93697095781969497</v>
      </c>
      <c r="F17" s="22"/>
      <c r="G17" s="22">
        <v>0.82874184155174901</v>
      </c>
      <c r="H17" s="22">
        <v>0.89628674193268298</v>
      </c>
      <c r="I17" s="22">
        <v>0.88319802380863299</v>
      </c>
      <c r="J17" s="22">
        <v>0.87441621635397404</v>
      </c>
      <c r="K17" s="22">
        <v>0.96792785051468899</v>
      </c>
      <c r="L17" s="22">
        <v>1</v>
      </c>
      <c r="M17" s="22"/>
      <c r="N17" s="22">
        <v>0.84847088531908399</v>
      </c>
      <c r="O17" s="22">
        <v>0.65713064775496699</v>
      </c>
      <c r="P17" s="22">
        <v>0.49162143889514898</v>
      </c>
      <c r="Q17" s="22">
        <v>0.94361890897692302</v>
      </c>
      <c r="R17" s="22" t="s">
        <v>292</v>
      </c>
      <c r="S17" s="22">
        <v>1</v>
      </c>
      <c r="T17" s="22">
        <v>0.84404411230119802</v>
      </c>
      <c r="U17" s="22">
        <v>0.89483357925742901</v>
      </c>
      <c r="V17" s="22">
        <v>0.83736662451820998</v>
      </c>
      <c r="W17" s="22">
        <v>0.93756197643654304</v>
      </c>
      <c r="X17" s="22">
        <v>0.85659321154739498</v>
      </c>
      <c r="Y17" s="22">
        <v>0.91561350554052801</v>
      </c>
      <c r="Z17" s="22">
        <v>0.94439827667300402</v>
      </c>
      <c r="AA17" s="22">
        <v>1</v>
      </c>
      <c r="AB17" s="22">
        <v>0.90238795311947195</v>
      </c>
      <c r="AC17" s="22">
        <v>0.71892605465480297</v>
      </c>
      <c r="AD17" s="22">
        <v>0.865464002690992</v>
      </c>
      <c r="AE17" s="22"/>
      <c r="AF17" s="22">
        <v>0.90107292897483404</v>
      </c>
      <c r="AG17" s="22">
        <v>0.88379961078560898</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0.64060801743882401</v>
      </c>
      <c r="D9" s="17">
        <v>0.59906182195772095</v>
      </c>
      <c r="E9" s="17">
        <v>0.68731004313632105</v>
      </c>
      <c r="F9" s="17"/>
      <c r="G9" s="17">
        <v>0.59444098491199604</v>
      </c>
      <c r="H9" s="17">
        <v>0.68021680471798296</v>
      </c>
      <c r="I9" s="17">
        <v>0.627172509676579</v>
      </c>
      <c r="J9" s="17">
        <v>0.62428089236593498</v>
      </c>
      <c r="K9" s="17">
        <v>0.71090000439976697</v>
      </c>
      <c r="L9" s="17">
        <v>0.54334189949003897</v>
      </c>
      <c r="M9" s="17"/>
      <c r="N9" s="17">
        <v>0.734617983541061</v>
      </c>
      <c r="O9" s="17">
        <v>0.49988036833563099</v>
      </c>
      <c r="P9" s="17">
        <v>0.49162143889514898</v>
      </c>
      <c r="Q9" s="17">
        <v>0.59682588484860699</v>
      </c>
      <c r="R9" s="17" t="s">
        <v>292</v>
      </c>
      <c r="S9" s="17">
        <v>1</v>
      </c>
      <c r="T9" s="17">
        <v>0.74645250354290904</v>
      </c>
      <c r="U9" s="17">
        <v>0.71485031919373399</v>
      </c>
      <c r="V9" s="17">
        <v>0.60793900983349303</v>
      </c>
      <c r="W9" s="17">
        <v>0.71642472361301401</v>
      </c>
      <c r="X9" s="17">
        <v>0.77575157568302</v>
      </c>
      <c r="Y9" s="17">
        <v>0.70247032844590196</v>
      </c>
      <c r="Z9" s="17">
        <v>0.66761112337714701</v>
      </c>
      <c r="AA9" s="17">
        <v>0.33639733079181999</v>
      </c>
      <c r="AB9" s="17">
        <v>0.58616495270718005</v>
      </c>
      <c r="AC9" s="17">
        <v>0</v>
      </c>
      <c r="AD9" s="17">
        <v>0.49474393840939801</v>
      </c>
      <c r="AE9" s="17"/>
      <c r="AF9" s="17">
        <v>0.64989180376730904</v>
      </c>
      <c r="AG9" s="17">
        <v>0.63138242690566104</v>
      </c>
    </row>
    <row r="10" spans="2:33" x14ac:dyDescent="0.5">
      <c r="B10" s="18" t="s">
        <v>284</v>
      </c>
      <c r="C10" s="17">
        <v>0.249292772901197</v>
      </c>
      <c r="D10" s="17">
        <v>0.26731344270240298</v>
      </c>
      <c r="E10" s="17">
        <v>0.22903576081148999</v>
      </c>
      <c r="F10" s="17"/>
      <c r="G10" s="17">
        <v>0.346423727392078</v>
      </c>
      <c r="H10" s="17">
        <v>0.17287808230895799</v>
      </c>
      <c r="I10" s="17">
        <v>0.23513081218479201</v>
      </c>
      <c r="J10" s="17">
        <v>0.26811484808054997</v>
      </c>
      <c r="K10" s="17">
        <v>0.28909999560023297</v>
      </c>
      <c r="L10" s="17">
        <v>0.45665810050996097</v>
      </c>
      <c r="M10" s="17"/>
      <c r="N10" s="17">
        <v>7.2248801937092003E-2</v>
      </c>
      <c r="O10" s="17">
        <v>0.50011963166436801</v>
      </c>
      <c r="P10" s="17">
        <v>0</v>
      </c>
      <c r="Q10" s="17">
        <v>0.40317411515139301</v>
      </c>
      <c r="R10" s="17" t="s">
        <v>292</v>
      </c>
      <c r="S10" s="17">
        <v>0</v>
      </c>
      <c r="T10" s="17">
        <v>9.7591608758289206E-2</v>
      </c>
      <c r="U10" s="17">
        <v>0.20117965304836199</v>
      </c>
      <c r="V10" s="17">
        <v>0.23830272268279101</v>
      </c>
      <c r="W10" s="17">
        <v>0.221137252823529</v>
      </c>
      <c r="X10" s="17">
        <v>0.22424842431698</v>
      </c>
      <c r="Y10" s="17">
        <v>0.24527310916730999</v>
      </c>
      <c r="Z10" s="17">
        <v>0.188531047239652</v>
      </c>
      <c r="AA10" s="17">
        <v>0.46195270625222701</v>
      </c>
      <c r="AB10" s="17">
        <v>0.23759406131313901</v>
      </c>
      <c r="AC10" s="17">
        <v>1</v>
      </c>
      <c r="AD10" s="17">
        <v>0.33522093950135801</v>
      </c>
      <c r="AE10" s="17"/>
      <c r="AF10" s="17">
        <v>0.24321431041404401</v>
      </c>
      <c r="AG10" s="17">
        <v>0.25533313229697502</v>
      </c>
    </row>
    <row r="11" spans="2:33" ht="28.7" x14ac:dyDescent="0.5">
      <c r="B11" s="18" t="s">
        <v>285</v>
      </c>
      <c r="C11" s="17">
        <v>6.7886902765274704E-2</v>
      </c>
      <c r="D11" s="17">
        <v>8.6808795149234202E-2</v>
      </c>
      <c r="E11" s="17">
        <v>4.6616827512224998E-2</v>
      </c>
      <c r="F11" s="17"/>
      <c r="G11" s="17">
        <v>0</v>
      </c>
      <c r="H11" s="17">
        <v>0.10889536307644</v>
      </c>
      <c r="I11" s="17">
        <v>8.1393448698975093E-2</v>
      </c>
      <c r="J11" s="17">
        <v>6.4248156042898796E-2</v>
      </c>
      <c r="K11" s="17">
        <v>0</v>
      </c>
      <c r="L11" s="17">
        <v>0</v>
      </c>
      <c r="M11" s="17"/>
      <c r="N11" s="17">
        <v>0.12843498632044001</v>
      </c>
      <c r="O11" s="17">
        <v>0</v>
      </c>
      <c r="P11" s="17">
        <v>0.50837856110485102</v>
      </c>
      <c r="Q11" s="17">
        <v>0</v>
      </c>
      <c r="R11" s="17" t="s">
        <v>292</v>
      </c>
      <c r="S11" s="17">
        <v>0</v>
      </c>
      <c r="T11" s="17">
        <v>0.155955887698802</v>
      </c>
      <c r="U11" s="17">
        <v>4.6610758664288897E-2</v>
      </c>
      <c r="V11" s="17">
        <v>0.10341752422299</v>
      </c>
      <c r="W11" s="17">
        <v>6.2438023563457297E-2</v>
      </c>
      <c r="X11" s="17">
        <v>0</v>
      </c>
      <c r="Y11" s="17">
        <v>2.55668973122153E-2</v>
      </c>
      <c r="Z11" s="17">
        <v>7.4732317074223106E-2</v>
      </c>
      <c r="AA11" s="17">
        <v>0</v>
      </c>
      <c r="AB11" s="17">
        <v>0.12763018718595601</v>
      </c>
      <c r="AC11" s="17">
        <v>0</v>
      </c>
      <c r="AD11" s="17">
        <v>7.1992354365774294E-2</v>
      </c>
      <c r="AE11" s="17"/>
      <c r="AF11" s="17">
        <v>7.6155911653338001E-2</v>
      </c>
      <c r="AG11" s="17">
        <v>5.9669728498533497E-2</v>
      </c>
    </row>
    <row r="12" spans="2:33" x14ac:dyDescent="0.5">
      <c r="B12" s="18" t="s">
        <v>286</v>
      </c>
      <c r="C12" s="17">
        <v>1.49398844317632E-2</v>
      </c>
      <c r="D12" s="17">
        <v>2.8230429109365199E-2</v>
      </c>
      <c r="E12" s="17">
        <v>0</v>
      </c>
      <c r="F12" s="17"/>
      <c r="G12" s="17">
        <v>0</v>
      </c>
      <c r="H12" s="17">
        <v>3.8009749896619198E-2</v>
      </c>
      <c r="I12" s="17">
        <v>1.3624268292168101E-2</v>
      </c>
      <c r="J12" s="17">
        <v>1.17637482654775E-2</v>
      </c>
      <c r="K12" s="17">
        <v>0</v>
      </c>
      <c r="L12" s="17">
        <v>0</v>
      </c>
      <c r="M12" s="17"/>
      <c r="N12" s="17">
        <v>0</v>
      </c>
      <c r="O12" s="17">
        <v>0</v>
      </c>
      <c r="P12" s="17">
        <v>0</v>
      </c>
      <c r="Q12" s="17">
        <v>0</v>
      </c>
      <c r="R12" s="17" t="s">
        <v>292</v>
      </c>
      <c r="S12" s="17">
        <v>0</v>
      </c>
      <c r="T12" s="17">
        <v>0</v>
      </c>
      <c r="U12" s="17">
        <v>2.4733374142348899E-2</v>
      </c>
      <c r="V12" s="17">
        <v>0</v>
      </c>
      <c r="W12" s="17">
        <v>0</v>
      </c>
      <c r="X12" s="17">
        <v>0</v>
      </c>
      <c r="Y12" s="17">
        <v>0</v>
      </c>
      <c r="Z12" s="17">
        <v>0</v>
      </c>
      <c r="AA12" s="17">
        <v>0.201649962955952</v>
      </c>
      <c r="AB12" s="17">
        <v>2.2312923608513901E-2</v>
      </c>
      <c r="AC12" s="17">
        <v>0</v>
      </c>
      <c r="AD12" s="17">
        <v>3.7737116567695898E-2</v>
      </c>
      <c r="AE12" s="17"/>
      <c r="AF12" s="17">
        <v>2.2109405608207799E-2</v>
      </c>
      <c r="AG12" s="17">
        <v>7.8153056928310094E-3</v>
      </c>
    </row>
    <row r="13" spans="2:33" x14ac:dyDescent="0.5">
      <c r="B13" s="18" t="s">
        <v>287</v>
      </c>
      <c r="C13" s="17">
        <v>1.52774999671833E-2</v>
      </c>
      <c r="D13" s="17">
        <v>1.1626230615707899E-2</v>
      </c>
      <c r="E13" s="17">
        <v>1.9381887218686399E-2</v>
      </c>
      <c r="F13" s="17"/>
      <c r="G13" s="17">
        <v>5.9135287695926401E-2</v>
      </c>
      <c r="H13" s="17">
        <v>0</v>
      </c>
      <c r="I13" s="17">
        <v>1.9945654668522501E-2</v>
      </c>
      <c r="J13" s="17">
        <v>1.9861620283848601E-2</v>
      </c>
      <c r="K13" s="17">
        <v>0</v>
      </c>
      <c r="L13" s="17">
        <v>0</v>
      </c>
      <c r="M13" s="17"/>
      <c r="N13" s="17">
        <v>6.4698228201406902E-2</v>
      </c>
      <c r="O13" s="17">
        <v>0</v>
      </c>
      <c r="P13" s="17">
        <v>0</v>
      </c>
      <c r="Q13" s="17">
        <v>0</v>
      </c>
      <c r="R13" s="17" t="s">
        <v>292</v>
      </c>
      <c r="S13" s="17">
        <v>0</v>
      </c>
      <c r="T13" s="17">
        <v>0</v>
      </c>
      <c r="U13" s="17">
        <v>1.26258949512665E-2</v>
      </c>
      <c r="V13" s="17">
        <v>5.03407432607266E-2</v>
      </c>
      <c r="W13" s="17">
        <v>0</v>
      </c>
      <c r="X13" s="17">
        <v>0</v>
      </c>
      <c r="Y13" s="17">
        <v>2.6689665074573599E-2</v>
      </c>
      <c r="Z13" s="17">
        <v>3.4562756154489102E-2</v>
      </c>
      <c r="AA13" s="17">
        <v>0</v>
      </c>
      <c r="AB13" s="17">
        <v>0</v>
      </c>
      <c r="AC13" s="17">
        <v>0</v>
      </c>
      <c r="AD13" s="17">
        <v>0</v>
      </c>
      <c r="AE13" s="17"/>
      <c r="AF13" s="17">
        <v>8.6285685571008495E-3</v>
      </c>
      <c r="AG13" s="17">
        <v>2.18847522780528E-2</v>
      </c>
    </row>
    <row r="14" spans="2:33" x14ac:dyDescent="0.5">
      <c r="B14" s="18" t="s">
        <v>169</v>
      </c>
      <c r="C14" s="17">
        <v>1.19949224957579E-2</v>
      </c>
      <c r="D14" s="17">
        <v>6.95928046556864E-3</v>
      </c>
      <c r="E14" s="17">
        <v>1.7655481321276999E-2</v>
      </c>
      <c r="F14" s="17"/>
      <c r="G14" s="17">
        <v>0</v>
      </c>
      <c r="H14" s="17">
        <v>0</v>
      </c>
      <c r="I14" s="17">
        <v>2.2733306478963398E-2</v>
      </c>
      <c r="J14" s="17">
        <v>1.1730734961290601E-2</v>
      </c>
      <c r="K14" s="17">
        <v>0</v>
      </c>
      <c r="L14" s="17">
        <v>0</v>
      </c>
      <c r="M14" s="17"/>
      <c r="N14" s="17">
        <v>0</v>
      </c>
      <c r="O14" s="17">
        <v>0</v>
      </c>
      <c r="P14" s="17">
        <v>0</v>
      </c>
      <c r="Q14" s="17">
        <v>0</v>
      </c>
      <c r="R14" s="17" t="s">
        <v>292</v>
      </c>
      <c r="S14" s="17">
        <v>0</v>
      </c>
      <c r="T14" s="17">
        <v>0</v>
      </c>
      <c r="U14" s="17">
        <v>0</v>
      </c>
      <c r="V14" s="17">
        <v>0</v>
      </c>
      <c r="W14" s="17">
        <v>0</v>
      </c>
      <c r="X14" s="17">
        <v>0</v>
      </c>
      <c r="Y14" s="17">
        <v>0</v>
      </c>
      <c r="Z14" s="17">
        <v>3.4562756154489102E-2</v>
      </c>
      <c r="AA14" s="17">
        <v>0</v>
      </c>
      <c r="AB14" s="17">
        <v>2.6297875185210599E-2</v>
      </c>
      <c r="AC14" s="17">
        <v>0</v>
      </c>
      <c r="AD14" s="17">
        <v>6.0305651155774201E-2</v>
      </c>
      <c r="AE14" s="17"/>
      <c r="AF14" s="17">
        <v>0</v>
      </c>
      <c r="AG14" s="17">
        <v>2.3914654327946198E-2</v>
      </c>
    </row>
    <row r="15" spans="2:33" x14ac:dyDescent="0.5">
      <c r="B15" s="18" t="s">
        <v>288</v>
      </c>
      <c r="C15" s="21">
        <v>0.88990079034002101</v>
      </c>
      <c r="D15" s="21">
        <v>0.86637526466012404</v>
      </c>
      <c r="E15" s="21">
        <v>0.91634580394781195</v>
      </c>
      <c r="F15" s="21"/>
      <c r="G15" s="21">
        <v>0.94086471230407398</v>
      </c>
      <c r="H15" s="21">
        <v>0.85309488702694103</v>
      </c>
      <c r="I15" s="21">
        <v>0.86230332186137104</v>
      </c>
      <c r="J15" s="21">
        <v>0.89239574044648495</v>
      </c>
      <c r="K15" s="21">
        <v>1</v>
      </c>
      <c r="L15" s="21">
        <v>1</v>
      </c>
      <c r="M15" s="21"/>
      <c r="N15" s="21">
        <v>0.80686678547815305</v>
      </c>
      <c r="O15" s="21">
        <v>1</v>
      </c>
      <c r="P15" s="21">
        <v>0.49162143889514898</v>
      </c>
      <c r="Q15" s="21">
        <v>1</v>
      </c>
      <c r="R15" s="21" t="s">
        <v>292</v>
      </c>
      <c r="S15" s="21">
        <v>1</v>
      </c>
      <c r="T15" s="21">
        <v>0.84404411230119802</v>
      </c>
      <c r="U15" s="21">
        <v>0.91602997224209604</v>
      </c>
      <c r="V15" s="21">
        <v>0.84624173251628398</v>
      </c>
      <c r="W15" s="21">
        <v>0.93756197643654304</v>
      </c>
      <c r="X15" s="21">
        <v>1</v>
      </c>
      <c r="Y15" s="21">
        <v>0.947743437613211</v>
      </c>
      <c r="Z15" s="21">
        <v>0.85614217061679898</v>
      </c>
      <c r="AA15" s="21">
        <v>0.79835003704404806</v>
      </c>
      <c r="AB15" s="21">
        <v>0.82375901402031904</v>
      </c>
      <c r="AC15" s="21">
        <v>1</v>
      </c>
      <c r="AD15" s="21">
        <v>0.82996487791075602</v>
      </c>
      <c r="AE15" s="21"/>
      <c r="AF15" s="21">
        <v>0.89310611418135299</v>
      </c>
      <c r="AG15" s="21">
        <v>0.886715559202637</v>
      </c>
    </row>
    <row r="16" spans="2:33" x14ac:dyDescent="0.5">
      <c r="B16" s="18" t="s">
        <v>289</v>
      </c>
      <c r="C16" s="21">
        <v>3.0217384398946501E-2</v>
      </c>
      <c r="D16" s="21">
        <v>3.9856659725072997E-2</v>
      </c>
      <c r="E16" s="21">
        <v>1.9381887218686399E-2</v>
      </c>
      <c r="F16" s="21"/>
      <c r="G16" s="21">
        <v>5.9135287695926401E-2</v>
      </c>
      <c r="H16" s="21">
        <v>3.8009749896619198E-2</v>
      </c>
      <c r="I16" s="21">
        <v>3.3569922960690599E-2</v>
      </c>
      <c r="J16" s="21">
        <v>3.1625368549326099E-2</v>
      </c>
      <c r="K16" s="21">
        <v>0</v>
      </c>
      <c r="L16" s="21">
        <v>0</v>
      </c>
      <c r="M16" s="21"/>
      <c r="N16" s="21">
        <v>6.4698228201406902E-2</v>
      </c>
      <c r="O16" s="21">
        <v>0</v>
      </c>
      <c r="P16" s="21">
        <v>0</v>
      </c>
      <c r="Q16" s="21">
        <v>0</v>
      </c>
      <c r="R16" s="21" t="s">
        <v>292</v>
      </c>
      <c r="S16" s="21">
        <v>0</v>
      </c>
      <c r="T16" s="21">
        <v>0</v>
      </c>
      <c r="U16" s="21">
        <v>3.7359269093615401E-2</v>
      </c>
      <c r="V16" s="21">
        <v>5.03407432607266E-2</v>
      </c>
      <c r="W16" s="21">
        <v>0</v>
      </c>
      <c r="X16" s="21">
        <v>0</v>
      </c>
      <c r="Y16" s="21">
        <v>2.6689665074573599E-2</v>
      </c>
      <c r="Z16" s="21">
        <v>3.4562756154489102E-2</v>
      </c>
      <c r="AA16" s="21">
        <v>0.201649962955952</v>
      </c>
      <c r="AB16" s="21">
        <v>2.2312923608513901E-2</v>
      </c>
      <c r="AC16" s="21">
        <v>0</v>
      </c>
      <c r="AD16" s="21">
        <v>3.7737116567695898E-2</v>
      </c>
      <c r="AE16" s="21"/>
      <c r="AF16" s="21">
        <v>3.0737974165308699E-2</v>
      </c>
      <c r="AG16" s="21">
        <v>2.9700057970883799E-2</v>
      </c>
    </row>
    <row r="17" spans="2:33" x14ac:dyDescent="0.5">
      <c r="B17" s="18" t="s">
        <v>100</v>
      </c>
      <c r="C17" s="22">
        <v>0.85968340594107495</v>
      </c>
      <c r="D17" s="22">
        <v>0.82651860493505103</v>
      </c>
      <c r="E17" s="22">
        <v>0.89696391672912501</v>
      </c>
      <c r="F17" s="22"/>
      <c r="G17" s="22">
        <v>0.88172942460814696</v>
      </c>
      <c r="H17" s="22">
        <v>0.81508513713032205</v>
      </c>
      <c r="I17" s="22">
        <v>0.82873339890067999</v>
      </c>
      <c r="J17" s="22">
        <v>0.86077037189715799</v>
      </c>
      <c r="K17" s="22">
        <v>1</v>
      </c>
      <c r="L17" s="22">
        <v>1</v>
      </c>
      <c r="M17" s="22"/>
      <c r="N17" s="22">
        <v>0.74216855727674602</v>
      </c>
      <c r="O17" s="22">
        <v>1</v>
      </c>
      <c r="P17" s="22">
        <v>0.49162143889514898</v>
      </c>
      <c r="Q17" s="22">
        <v>1</v>
      </c>
      <c r="R17" s="22" t="s">
        <v>292</v>
      </c>
      <c r="S17" s="22">
        <v>1</v>
      </c>
      <c r="T17" s="22">
        <v>0.84404411230119802</v>
      </c>
      <c r="U17" s="22">
        <v>0.87867070314847995</v>
      </c>
      <c r="V17" s="22">
        <v>0.79590098925555697</v>
      </c>
      <c r="W17" s="22">
        <v>0.93756197643654304</v>
      </c>
      <c r="X17" s="22">
        <v>1</v>
      </c>
      <c r="Y17" s="22">
        <v>0.92105377253863796</v>
      </c>
      <c r="Z17" s="22">
        <v>0.82157941446230998</v>
      </c>
      <c r="AA17" s="22">
        <v>0.596700074088096</v>
      </c>
      <c r="AB17" s="22">
        <v>0.80144609041180503</v>
      </c>
      <c r="AC17" s="22">
        <v>1</v>
      </c>
      <c r="AD17" s="22">
        <v>0.79222776134306006</v>
      </c>
      <c r="AE17" s="22"/>
      <c r="AF17" s="22">
        <v>0.862368140016045</v>
      </c>
      <c r="AG17" s="22">
        <v>0.85701550123175296</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0.56800061486519404</v>
      </c>
      <c r="D9" s="17">
        <v>0.49550243064340399</v>
      </c>
      <c r="E9" s="17">
        <v>0.64949573188711296</v>
      </c>
      <c r="F9" s="17"/>
      <c r="G9" s="17">
        <v>0.38692943929192197</v>
      </c>
      <c r="H9" s="17">
        <v>0.66011889367091603</v>
      </c>
      <c r="I9" s="17">
        <v>0.56309800680981803</v>
      </c>
      <c r="J9" s="17">
        <v>0.53004688414341505</v>
      </c>
      <c r="K9" s="17">
        <v>0.56572873029131199</v>
      </c>
      <c r="L9" s="17">
        <v>0.74231378119459102</v>
      </c>
      <c r="M9" s="17"/>
      <c r="N9" s="17">
        <v>0.62930126998958003</v>
      </c>
      <c r="O9" s="17">
        <v>0.33565752222907402</v>
      </c>
      <c r="P9" s="17">
        <v>0.49162143889514898</v>
      </c>
      <c r="Q9" s="17">
        <v>0.47920264716207001</v>
      </c>
      <c r="R9" s="17" t="s">
        <v>292</v>
      </c>
      <c r="S9" s="17">
        <v>1</v>
      </c>
      <c r="T9" s="17">
        <v>0.69322882664472396</v>
      </c>
      <c r="U9" s="17">
        <v>0.580314538324187</v>
      </c>
      <c r="V9" s="17">
        <v>0.48125671059135</v>
      </c>
      <c r="W9" s="17">
        <v>0.59347628409858799</v>
      </c>
      <c r="X9" s="17">
        <v>0.72505181009436703</v>
      </c>
      <c r="Y9" s="17">
        <v>0.62051906880055896</v>
      </c>
      <c r="Z9" s="17">
        <v>0.62497686132887298</v>
      </c>
      <c r="AA9" s="17">
        <v>0.580881984285885</v>
      </c>
      <c r="AB9" s="17">
        <v>0.50137243041981105</v>
      </c>
      <c r="AC9" s="17">
        <v>0.437852109309606</v>
      </c>
      <c r="AD9" s="17">
        <v>0.4814939248656</v>
      </c>
      <c r="AE9" s="17"/>
      <c r="AF9" s="17">
        <v>0.57163503867230303</v>
      </c>
      <c r="AG9" s="17">
        <v>0.56438897359276596</v>
      </c>
    </row>
    <row r="10" spans="2:33" x14ac:dyDescent="0.5">
      <c r="B10" s="18" t="s">
        <v>284</v>
      </c>
      <c r="C10" s="17">
        <v>0.28262901972872201</v>
      </c>
      <c r="D10" s="17">
        <v>0.33014506601663302</v>
      </c>
      <c r="E10" s="17">
        <v>0.22921629230363599</v>
      </c>
      <c r="F10" s="17"/>
      <c r="G10" s="17">
        <v>0.44859517500420698</v>
      </c>
      <c r="H10" s="17">
        <v>0.16861100305433099</v>
      </c>
      <c r="I10" s="17">
        <v>0.27005715898675597</v>
      </c>
      <c r="J10" s="17">
        <v>0.30628984494741501</v>
      </c>
      <c r="K10" s="17">
        <v>0.39644051280674703</v>
      </c>
      <c r="L10" s="17">
        <v>0.25768621880540898</v>
      </c>
      <c r="M10" s="17"/>
      <c r="N10" s="17">
        <v>0.24226374368997999</v>
      </c>
      <c r="O10" s="17">
        <v>0.49290780164841003</v>
      </c>
      <c r="P10" s="17">
        <v>0</v>
      </c>
      <c r="Q10" s="17">
        <v>0.34723136057809501</v>
      </c>
      <c r="R10" s="17" t="s">
        <v>292</v>
      </c>
      <c r="S10" s="17">
        <v>0</v>
      </c>
      <c r="T10" s="17">
        <v>0.30677117335527598</v>
      </c>
      <c r="U10" s="17">
        <v>0.27149525014110298</v>
      </c>
      <c r="V10" s="17">
        <v>0.36498502192493298</v>
      </c>
      <c r="W10" s="17">
        <v>0.25285082893344502</v>
      </c>
      <c r="X10" s="17">
        <v>0.27494818990563302</v>
      </c>
      <c r="Y10" s="17">
        <v>0.31098249443843301</v>
      </c>
      <c r="Z10" s="17">
        <v>0.30471954037369697</v>
      </c>
      <c r="AA10" s="17">
        <v>0.419118015714115</v>
      </c>
      <c r="AB10" s="17">
        <v>0.24870199246956901</v>
      </c>
      <c r="AC10" s="17">
        <v>0.28107394534519697</v>
      </c>
      <c r="AD10" s="17">
        <v>0.22486674349618899</v>
      </c>
      <c r="AE10" s="17"/>
      <c r="AF10" s="17">
        <v>0.29158860665234498</v>
      </c>
      <c r="AG10" s="17">
        <v>0.27372559634315802</v>
      </c>
    </row>
    <row r="11" spans="2:33" ht="28.7" x14ac:dyDescent="0.5">
      <c r="B11" s="18" t="s">
        <v>285</v>
      </c>
      <c r="C11" s="17">
        <v>0.115701368840031</v>
      </c>
      <c r="D11" s="17">
        <v>0.137900946384788</v>
      </c>
      <c r="E11" s="17">
        <v>9.0746851850854501E-2</v>
      </c>
      <c r="F11" s="17"/>
      <c r="G11" s="17">
        <v>0.105340098007945</v>
      </c>
      <c r="H11" s="17">
        <v>0.157055943234547</v>
      </c>
      <c r="I11" s="17">
        <v>0.13365843496153501</v>
      </c>
      <c r="J11" s="17">
        <v>0.120453516865294</v>
      </c>
      <c r="K11" s="17">
        <v>0</v>
      </c>
      <c r="L11" s="17">
        <v>0</v>
      </c>
      <c r="M11" s="17"/>
      <c r="N11" s="17">
        <v>0.12843498632044001</v>
      </c>
      <c r="O11" s="17">
        <v>0.17143467612251601</v>
      </c>
      <c r="P11" s="17">
        <v>0.50837856110485102</v>
      </c>
      <c r="Q11" s="17">
        <v>0.17356599225983499</v>
      </c>
      <c r="R11" s="17" t="s">
        <v>292</v>
      </c>
      <c r="S11" s="17">
        <v>0</v>
      </c>
      <c r="T11" s="17">
        <v>0</v>
      </c>
      <c r="U11" s="17">
        <v>0.124011302318202</v>
      </c>
      <c r="V11" s="17">
        <v>0.10341752422299</v>
      </c>
      <c r="W11" s="17">
        <v>9.3861475608392794E-2</v>
      </c>
      <c r="X11" s="17">
        <v>0</v>
      </c>
      <c r="Y11" s="17">
        <v>6.8498436761008502E-2</v>
      </c>
      <c r="Z11" s="17">
        <v>0</v>
      </c>
      <c r="AA11" s="17">
        <v>0</v>
      </c>
      <c r="AB11" s="17">
        <v>0.19901087776975901</v>
      </c>
      <c r="AC11" s="17">
        <v>0.28107394534519697</v>
      </c>
      <c r="AD11" s="17">
        <v>0.17003512208924401</v>
      </c>
      <c r="AE11" s="17"/>
      <c r="AF11" s="17">
        <v>0.117383669032844</v>
      </c>
      <c r="AG11" s="17">
        <v>0.114029614214968</v>
      </c>
    </row>
    <row r="12" spans="2:33" x14ac:dyDescent="0.5">
      <c r="B12" s="18" t="s">
        <v>286</v>
      </c>
      <c r="C12" s="17">
        <v>9.1829500725436105E-3</v>
      </c>
      <c r="D12" s="17">
        <v>1.73521168936638E-2</v>
      </c>
      <c r="E12" s="17">
        <v>0</v>
      </c>
      <c r="F12" s="17"/>
      <c r="G12" s="17">
        <v>0</v>
      </c>
      <c r="H12" s="17">
        <v>1.42141600402068E-2</v>
      </c>
      <c r="I12" s="17">
        <v>1.04530927629267E-2</v>
      </c>
      <c r="J12" s="17">
        <v>9.6070245125781904E-3</v>
      </c>
      <c r="K12" s="17">
        <v>0</v>
      </c>
      <c r="L12" s="17">
        <v>0</v>
      </c>
      <c r="M12" s="17"/>
      <c r="N12" s="17">
        <v>0</v>
      </c>
      <c r="O12" s="17">
        <v>0</v>
      </c>
      <c r="P12" s="17">
        <v>0</v>
      </c>
      <c r="Q12" s="17">
        <v>0</v>
      </c>
      <c r="R12" s="17" t="s">
        <v>292</v>
      </c>
      <c r="S12" s="17">
        <v>0</v>
      </c>
      <c r="T12" s="17">
        <v>0</v>
      </c>
      <c r="U12" s="17">
        <v>1.15530142652413E-2</v>
      </c>
      <c r="V12" s="17">
        <v>0</v>
      </c>
      <c r="W12" s="17">
        <v>5.9811411359574601E-2</v>
      </c>
      <c r="X12" s="17">
        <v>0</v>
      </c>
      <c r="Y12" s="17">
        <v>0</v>
      </c>
      <c r="Z12" s="17">
        <v>3.5740842142940897E-2</v>
      </c>
      <c r="AA12" s="17">
        <v>0</v>
      </c>
      <c r="AB12" s="17">
        <v>0</v>
      </c>
      <c r="AC12" s="17">
        <v>0</v>
      </c>
      <c r="AD12" s="17">
        <v>0</v>
      </c>
      <c r="AE12" s="17"/>
      <c r="AF12" s="17">
        <v>1.0764117085406699E-2</v>
      </c>
      <c r="AG12" s="17">
        <v>7.6116946699434102E-3</v>
      </c>
    </row>
    <row r="13" spans="2:33" x14ac:dyDescent="0.5">
      <c r="B13" s="18" t="s">
        <v>287</v>
      </c>
      <c r="C13" s="17">
        <v>4.3007196293071799E-3</v>
      </c>
      <c r="D13" s="17">
        <v>4.8354972221534304E-3</v>
      </c>
      <c r="E13" s="17">
        <v>3.6995768148005699E-3</v>
      </c>
      <c r="F13" s="17"/>
      <c r="G13" s="17">
        <v>5.9135287695926401E-2</v>
      </c>
      <c r="H13" s="17">
        <v>0</v>
      </c>
      <c r="I13" s="17">
        <v>0</v>
      </c>
      <c r="J13" s="17">
        <v>8.1308853225579899E-3</v>
      </c>
      <c r="K13" s="17">
        <v>0</v>
      </c>
      <c r="L13" s="17">
        <v>0</v>
      </c>
      <c r="M13" s="17"/>
      <c r="N13" s="17">
        <v>0</v>
      </c>
      <c r="O13" s="17">
        <v>0</v>
      </c>
      <c r="P13" s="17">
        <v>0</v>
      </c>
      <c r="Q13" s="17">
        <v>0</v>
      </c>
      <c r="R13" s="17" t="s">
        <v>292</v>
      </c>
      <c r="S13" s="17">
        <v>0</v>
      </c>
      <c r="T13" s="17">
        <v>0</v>
      </c>
      <c r="U13" s="17">
        <v>1.26258949512665E-2</v>
      </c>
      <c r="V13" s="17">
        <v>5.03407432607266E-2</v>
      </c>
      <c r="W13" s="17">
        <v>0</v>
      </c>
      <c r="X13" s="17">
        <v>0</v>
      </c>
      <c r="Y13" s="17">
        <v>0</v>
      </c>
      <c r="Z13" s="17">
        <v>0</v>
      </c>
      <c r="AA13" s="17">
        <v>0</v>
      </c>
      <c r="AB13" s="17">
        <v>0</v>
      </c>
      <c r="AC13" s="17">
        <v>0</v>
      </c>
      <c r="AD13" s="17">
        <v>0</v>
      </c>
      <c r="AE13" s="17"/>
      <c r="AF13" s="17">
        <v>8.6285685571008495E-3</v>
      </c>
      <c r="AG13" s="17">
        <v>0</v>
      </c>
    </row>
    <row r="14" spans="2:33" x14ac:dyDescent="0.5">
      <c r="B14" s="18" t="s">
        <v>169</v>
      </c>
      <c r="C14" s="17">
        <v>2.0185326864201301E-2</v>
      </c>
      <c r="D14" s="17">
        <v>1.4263942839357301E-2</v>
      </c>
      <c r="E14" s="17">
        <v>2.6841547143596201E-2</v>
      </c>
      <c r="F14" s="17"/>
      <c r="G14" s="17">
        <v>0</v>
      </c>
      <c r="H14" s="17">
        <v>0</v>
      </c>
      <c r="I14" s="17">
        <v>2.2733306478963398E-2</v>
      </c>
      <c r="J14" s="17">
        <v>2.5471844208739498E-2</v>
      </c>
      <c r="K14" s="17">
        <v>3.7830756901940502E-2</v>
      </c>
      <c r="L14" s="17">
        <v>0</v>
      </c>
      <c r="M14" s="17"/>
      <c r="N14" s="17">
        <v>0</v>
      </c>
      <c r="O14" s="17">
        <v>0</v>
      </c>
      <c r="P14" s="17">
        <v>0</v>
      </c>
      <c r="Q14" s="17">
        <v>0</v>
      </c>
      <c r="R14" s="17" t="s">
        <v>292</v>
      </c>
      <c r="S14" s="17">
        <v>0</v>
      </c>
      <c r="T14" s="17">
        <v>0</v>
      </c>
      <c r="U14" s="17">
        <v>0</v>
      </c>
      <c r="V14" s="17">
        <v>0</v>
      </c>
      <c r="W14" s="17">
        <v>0</v>
      </c>
      <c r="X14" s="17">
        <v>0</v>
      </c>
      <c r="Y14" s="17">
        <v>0</v>
      </c>
      <c r="Z14" s="17">
        <v>3.4562756154489102E-2</v>
      </c>
      <c r="AA14" s="17">
        <v>0</v>
      </c>
      <c r="AB14" s="17">
        <v>5.0914699340861097E-2</v>
      </c>
      <c r="AC14" s="17">
        <v>0</v>
      </c>
      <c r="AD14" s="17">
        <v>0.123604209548967</v>
      </c>
      <c r="AE14" s="17"/>
      <c r="AF14" s="17">
        <v>0</v>
      </c>
      <c r="AG14" s="17">
        <v>4.0244121179165697E-2</v>
      </c>
    </row>
    <row r="15" spans="2:33" x14ac:dyDescent="0.5">
      <c r="B15" s="18" t="s">
        <v>288</v>
      </c>
      <c r="C15" s="21">
        <v>0.85062963459391605</v>
      </c>
      <c r="D15" s="21">
        <v>0.82564749666003701</v>
      </c>
      <c r="E15" s="21">
        <v>0.87871202419074901</v>
      </c>
      <c r="F15" s="21"/>
      <c r="G15" s="21">
        <v>0.83552461429612801</v>
      </c>
      <c r="H15" s="21">
        <v>0.828729896725247</v>
      </c>
      <c r="I15" s="21">
        <v>0.833155165796575</v>
      </c>
      <c r="J15" s="21">
        <v>0.83633672909083001</v>
      </c>
      <c r="K15" s="21">
        <v>0.96216924309805996</v>
      </c>
      <c r="L15" s="21">
        <v>1</v>
      </c>
      <c r="M15" s="21"/>
      <c r="N15" s="21">
        <v>0.87156501367955996</v>
      </c>
      <c r="O15" s="21">
        <v>0.82856532387748305</v>
      </c>
      <c r="P15" s="21">
        <v>0.49162143889514898</v>
      </c>
      <c r="Q15" s="21">
        <v>0.82643400774016496</v>
      </c>
      <c r="R15" s="21" t="s">
        <v>292</v>
      </c>
      <c r="S15" s="21">
        <v>1</v>
      </c>
      <c r="T15" s="21">
        <v>1</v>
      </c>
      <c r="U15" s="21">
        <v>0.85180978846528999</v>
      </c>
      <c r="V15" s="21">
        <v>0.84624173251628398</v>
      </c>
      <c r="W15" s="21">
        <v>0.84632711303203301</v>
      </c>
      <c r="X15" s="21">
        <v>1</v>
      </c>
      <c r="Y15" s="21">
        <v>0.93150156323899103</v>
      </c>
      <c r="Z15" s="21">
        <v>0.92969640170256995</v>
      </c>
      <c r="AA15" s="21">
        <v>1</v>
      </c>
      <c r="AB15" s="21">
        <v>0.75007442288937998</v>
      </c>
      <c r="AC15" s="21">
        <v>0.71892605465480297</v>
      </c>
      <c r="AD15" s="21">
        <v>0.70636066836178801</v>
      </c>
      <c r="AE15" s="21"/>
      <c r="AF15" s="21">
        <v>0.86322364532464801</v>
      </c>
      <c r="AG15" s="21">
        <v>0.83811456993592304</v>
      </c>
    </row>
    <row r="16" spans="2:33" x14ac:dyDescent="0.5">
      <c r="B16" s="18" t="s">
        <v>289</v>
      </c>
      <c r="C16" s="21">
        <v>1.34836697018508E-2</v>
      </c>
      <c r="D16" s="21">
        <v>2.2187614115817201E-2</v>
      </c>
      <c r="E16" s="21">
        <v>3.6995768148005699E-3</v>
      </c>
      <c r="F16" s="21"/>
      <c r="G16" s="21">
        <v>5.9135287695926401E-2</v>
      </c>
      <c r="H16" s="21">
        <v>1.42141600402068E-2</v>
      </c>
      <c r="I16" s="21">
        <v>1.04530927629267E-2</v>
      </c>
      <c r="J16" s="21">
        <v>1.7737909835136199E-2</v>
      </c>
      <c r="K16" s="21">
        <v>0</v>
      </c>
      <c r="L16" s="21">
        <v>0</v>
      </c>
      <c r="M16" s="21"/>
      <c r="N16" s="21">
        <v>0</v>
      </c>
      <c r="O16" s="21">
        <v>0</v>
      </c>
      <c r="P16" s="21">
        <v>0</v>
      </c>
      <c r="Q16" s="21">
        <v>0</v>
      </c>
      <c r="R16" s="21" t="s">
        <v>292</v>
      </c>
      <c r="S16" s="21">
        <v>0</v>
      </c>
      <c r="T16" s="21">
        <v>0</v>
      </c>
      <c r="U16" s="21">
        <v>2.41789092165078E-2</v>
      </c>
      <c r="V16" s="21">
        <v>5.03407432607266E-2</v>
      </c>
      <c r="W16" s="21">
        <v>5.9811411359574601E-2</v>
      </c>
      <c r="X16" s="21">
        <v>0</v>
      </c>
      <c r="Y16" s="21">
        <v>0</v>
      </c>
      <c r="Z16" s="21">
        <v>3.5740842142940897E-2</v>
      </c>
      <c r="AA16" s="21">
        <v>0</v>
      </c>
      <c r="AB16" s="21">
        <v>0</v>
      </c>
      <c r="AC16" s="21">
        <v>0</v>
      </c>
      <c r="AD16" s="21">
        <v>0</v>
      </c>
      <c r="AE16" s="21"/>
      <c r="AF16" s="21">
        <v>1.9392685642507498E-2</v>
      </c>
      <c r="AG16" s="21">
        <v>7.6116946699434102E-3</v>
      </c>
    </row>
    <row r="17" spans="2:33" x14ac:dyDescent="0.5">
      <c r="B17" s="18" t="s">
        <v>100</v>
      </c>
      <c r="C17" s="22">
        <v>0.83714596489206605</v>
      </c>
      <c r="D17" s="22">
        <v>0.80345988254421996</v>
      </c>
      <c r="E17" s="22">
        <v>0.87501244737594797</v>
      </c>
      <c r="F17" s="22"/>
      <c r="G17" s="22">
        <v>0.77638932660020199</v>
      </c>
      <c r="H17" s="22">
        <v>0.81451573668503996</v>
      </c>
      <c r="I17" s="22">
        <v>0.82270207303364795</v>
      </c>
      <c r="J17" s="22">
        <v>0.818598819255694</v>
      </c>
      <c r="K17" s="22">
        <v>0.96216924309805996</v>
      </c>
      <c r="L17" s="22">
        <v>1</v>
      </c>
      <c r="M17" s="22"/>
      <c r="N17" s="22">
        <v>0.87156501367955996</v>
      </c>
      <c r="O17" s="22">
        <v>0.82856532387748305</v>
      </c>
      <c r="P17" s="22">
        <v>0.49162143889514898</v>
      </c>
      <c r="Q17" s="22">
        <v>0.82643400774016496</v>
      </c>
      <c r="R17" s="22" t="s">
        <v>292</v>
      </c>
      <c r="S17" s="22">
        <v>1</v>
      </c>
      <c r="T17" s="22">
        <v>1</v>
      </c>
      <c r="U17" s="22">
        <v>0.82763087924878198</v>
      </c>
      <c r="V17" s="22">
        <v>0.79590098925555697</v>
      </c>
      <c r="W17" s="22">
        <v>0.78651570167245799</v>
      </c>
      <c r="X17" s="22">
        <v>1</v>
      </c>
      <c r="Y17" s="22">
        <v>0.93150156323899103</v>
      </c>
      <c r="Z17" s="22">
        <v>0.89395555955962902</v>
      </c>
      <c r="AA17" s="22">
        <v>1</v>
      </c>
      <c r="AB17" s="22">
        <v>0.75007442288937998</v>
      </c>
      <c r="AC17" s="22">
        <v>0.71892605465480297</v>
      </c>
      <c r="AD17" s="22">
        <v>0.70636066836178801</v>
      </c>
      <c r="AE17" s="22"/>
      <c r="AF17" s="22">
        <v>0.84383095968214095</v>
      </c>
      <c r="AG17" s="22">
        <v>0.83050287526597999</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0.46912190135255899</v>
      </c>
      <c r="D9" s="17">
        <v>0.41657243606406202</v>
      </c>
      <c r="E9" s="17">
        <v>0.52819268869840497</v>
      </c>
      <c r="F9" s="17"/>
      <c r="G9" s="17">
        <v>7.2291403643136506E-2</v>
      </c>
      <c r="H9" s="17">
        <v>0.41640172096517603</v>
      </c>
      <c r="I9" s="17">
        <v>0.475929433354077</v>
      </c>
      <c r="J9" s="17">
        <v>0.49931838469733097</v>
      </c>
      <c r="K9" s="17">
        <v>0.49212841412170399</v>
      </c>
      <c r="L9" s="17">
        <v>0.72395751091604399</v>
      </c>
      <c r="M9" s="17"/>
      <c r="N9" s="17">
        <v>0.38434127833505</v>
      </c>
      <c r="O9" s="17">
        <v>0.33565752222907402</v>
      </c>
      <c r="P9" s="17">
        <v>0</v>
      </c>
      <c r="Q9" s="17">
        <v>0.32724602806724801</v>
      </c>
      <c r="R9" s="17" t="s">
        <v>292</v>
      </c>
      <c r="S9" s="17">
        <v>1</v>
      </c>
      <c r="T9" s="17">
        <v>0.58855504205659603</v>
      </c>
      <c r="U9" s="17">
        <v>0.47635334068502699</v>
      </c>
      <c r="V9" s="17">
        <v>0.17686006664290899</v>
      </c>
      <c r="W9" s="17">
        <v>0.67771124304110297</v>
      </c>
      <c r="X9" s="17">
        <v>0.46561400023085697</v>
      </c>
      <c r="Y9" s="17">
        <v>0.52491365382248301</v>
      </c>
      <c r="Z9" s="17">
        <v>0.57136977994188098</v>
      </c>
      <c r="AA9" s="17">
        <v>0.33639733079181999</v>
      </c>
      <c r="AB9" s="17">
        <v>0.42121861421192802</v>
      </c>
      <c r="AC9" s="17">
        <v>0.71892605465480297</v>
      </c>
      <c r="AD9" s="17">
        <v>0.40473412949675402</v>
      </c>
      <c r="AE9" s="17"/>
      <c r="AF9" s="17">
        <v>0.428850065309823</v>
      </c>
      <c r="AG9" s="17">
        <v>0.50914129173953604</v>
      </c>
    </row>
    <row r="10" spans="2:33" x14ac:dyDescent="0.5">
      <c r="B10" s="18" t="s">
        <v>284</v>
      </c>
      <c r="C10" s="17">
        <v>0.29072188470527899</v>
      </c>
      <c r="D10" s="17">
        <v>0.34155727781858403</v>
      </c>
      <c r="E10" s="17">
        <v>0.23357788371968</v>
      </c>
      <c r="F10" s="17"/>
      <c r="G10" s="17">
        <v>0.36562926220215503</v>
      </c>
      <c r="H10" s="17">
        <v>0.344117904584817</v>
      </c>
      <c r="I10" s="17">
        <v>0.28389188694586898</v>
      </c>
      <c r="J10" s="17">
        <v>0.253133497135904</v>
      </c>
      <c r="K10" s="17">
        <v>0.326634026193238</v>
      </c>
      <c r="L10" s="17">
        <v>0.27604248908395601</v>
      </c>
      <c r="M10" s="17"/>
      <c r="N10" s="17">
        <v>0.36508041643503097</v>
      </c>
      <c r="O10" s="17">
        <v>0.33565752222907402</v>
      </c>
      <c r="P10" s="17">
        <v>0.49162143889514898</v>
      </c>
      <c r="Q10" s="17">
        <v>0.46052947221527402</v>
      </c>
      <c r="R10" s="17" t="s">
        <v>292</v>
      </c>
      <c r="S10" s="17">
        <v>0</v>
      </c>
      <c r="T10" s="17">
        <v>0.161114266127032</v>
      </c>
      <c r="U10" s="17">
        <v>0.27526850418640098</v>
      </c>
      <c r="V10" s="17">
        <v>0.47853373453618703</v>
      </c>
      <c r="W10" s="17">
        <v>0.16861586999092901</v>
      </c>
      <c r="X10" s="17">
        <v>0.44167897690518998</v>
      </c>
      <c r="Y10" s="17">
        <v>0.227796305264823</v>
      </c>
      <c r="Z10" s="17">
        <v>0.184397279679684</v>
      </c>
      <c r="AA10" s="17">
        <v>0.24448465349406501</v>
      </c>
      <c r="AB10" s="17">
        <v>0.32134240582522</v>
      </c>
      <c r="AC10" s="17">
        <v>0.28107394534519697</v>
      </c>
      <c r="AD10" s="17">
        <v>0.33680844604399102</v>
      </c>
      <c r="AE10" s="17"/>
      <c r="AF10" s="17">
        <v>0.288546232549173</v>
      </c>
      <c r="AG10" s="17">
        <v>0.29288389869662201</v>
      </c>
    </row>
    <row r="11" spans="2:33" ht="28.7" x14ac:dyDescent="0.5">
      <c r="B11" s="18" t="s">
        <v>285</v>
      </c>
      <c r="C11" s="17">
        <v>0.145077028469279</v>
      </c>
      <c r="D11" s="17">
        <v>0.164067425447954</v>
      </c>
      <c r="E11" s="17">
        <v>0.123729947288111</v>
      </c>
      <c r="F11" s="17"/>
      <c r="G11" s="17">
        <v>0.27268249874107803</v>
      </c>
      <c r="H11" s="17">
        <v>0.164438883303103</v>
      </c>
      <c r="I11" s="17">
        <v>0.160687783899915</v>
      </c>
      <c r="J11" s="17">
        <v>0.13215422614223099</v>
      </c>
      <c r="K11" s="17">
        <v>9.4693089349260601E-2</v>
      </c>
      <c r="L11" s="17">
        <v>0</v>
      </c>
      <c r="M11" s="17"/>
      <c r="N11" s="17">
        <v>0.15878225217425099</v>
      </c>
      <c r="O11" s="17">
        <v>0.17143467612251601</v>
      </c>
      <c r="P11" s="17">
        <v>0.50837856110485102</v>
      </c>
      <c r="Q11" s="17">
        <v>0.1558434086944</v>
      </c>
      <c r="R11" s="17" t="s">
        <v>292</v>
      </c>
      <c r="S11" s="17">
        <v>0</v>
      </c>
      <c r="T11" s="17">
        <v>0.25033069181637202</v>
      </c>
      <c r="U11" s="17">
        <v>0.18645949604633499</v>
      </c>
      <c r="V11" s="17">
        <v>0.28105571399495499</v>
      </c>
      <c r="W11" s="17">
        <v>9.3861475608392794E-2</v>
      </c>
      <c r="X11" s="17">
        <v>0</v>
      </c>
      <c r="Y11" s="17">
        <v>0.17819670729502099</v>
      </c>
      <c r="Z11" s="17">
        <v>9.4635908110208999E-2</v>
      </c>
      <c r="AA11" s="17">
        <v>0</v>
      </c>
      <c r="AB11" s="17">
        <v>0.16192868795735199</v>
      </c>
      <c r="AC11" s="17">
        <v>0</v>
      </c>
      <c r="AD11" s="17">
        <v>3.7737116567695898E-2</v>
      </c>
      <c r="AE11" s="17"/>
      <c r="AF11" s="17">
        <v>0.190260607007015</v>
      </c>
      <c r="AG11" s="17">
        <v>0.10017668504655999</v>
      </c>
    </row>
    <row r="12" spans="2:33" x14ac:dyDescent="0.5">
      <c r="B12" s="18" t="s">
        <v>286</v>
      </c>
      <c r="C12" s="17">
        <v>6.3338109183184693E-2</v>
      </c>
      <c r="D12" s="17">
        <v>6.1493728678162198E-2</v>
      </c>
      <c r="E12" s="17">
        <v>6.5411374971882597E-2</v>
      </c>
      <c r="F12" s="17"/>
      <c r="G12" s="17">
        <v>0.28939683541363098</v>
      </c>
      <c r="H12" s="17">
        <v>6.1881036319954501E-2</v>
      </c>
      <c r="I12" s="17">
        <v>5.4950316805690201E-2</v>
      </c>
      <c r="J12" s="17">
        <v>6.8674123293100298E-2</v>
      </c>
      <c r="K12" s="17">
        <v>2.8745700883897898E-2</v>
      </c>
      <c r="L12" s="17">
        <v>0</v>
      </c>
      <c r="M12" s="17"/>
      <c r="N12" s="17">
        <v>3.4350962347595902E-2</v>
      </c>
      <c r="O12" s="17">
        <v>0</v>
      </c>
      <c r="P12" s="17">
        <v>0</v>
      </c>
      <c r="Q12" s="17">
        <v>5.6381091023077499E-2</v>
      </c>
      <c r="R12" s="17" t="s">
        <v>292</v>
      </c>
      <c r="S12" s="17">
        <v>0</v>
      </c>
      <c r="T12" s="17">
        <v>0</v>
      </c>
      <c r="U12" s="17">
        <v>2.8924212313730699E-2</v>
      </c>
      <c r="V12" s="17">
        <v>6.3550484825949105E-2</v>
      </c>
      <c r="W12" s="17">
        <v>5.9811411359574601E-2</v>
      </c>
      <c r="X12" s="17">
        <v>9.2707022863952201E-2</v>
      </c>
      <c r="Y12" s="17">
        <v>6.9093333617672795E-2</v>
      </c>
      <c r="Z12" s="17">
        <v>9.2668937205583807E-2</v>
      </c>
      <c r="AA12" s="17">
        <v>0.419118015714115</v>
      </c>
      <c r="AB12" s="17">
        <v>5.443719945166E-2</v>
      </c>
      <c r="AC12" s="17">
        <v>0</v>
      </c>
      <c r="AD12" s="17">
        <v>0.124915531955548</v>
      </c>
      <c r="AE12" s="17"/>
      <c r="AF12" s="17">
        <v>6.6991530041622005E-2</v>
      </c>
      <c r="AG12" s="17">
        <v>5.9707589943223303E-2</v>
      </c>
    </row>
    <row r="13" spans="2:33" x14ac:dyDescent="0.5">
      <c r="B13" s="18" t="s">
        <v>287</v>
      </c>
      <c r="C13" s="17">
        <v>8.8552533633553098E-3</v>
      </c>
      <c r="D13" s="17">
        <v>4.8354972221534304E-3</v>
      </c>
      <c r="E13" s="17">
        <v>1.3373856148283601E-2</v>
      </c>
      <c r="F13" s="17"/>
      <c r="G13" s="17">
        <v>0</v>
      </c>
      <c r="H13" s="17">
        <v>1.31604548269489E-2</v>
      </c>
      <c r="I13" s="17">
        <v>0</v>
      </c>
      <c r="J13" s="17">
        <v>2.1247924522694299E-2</v>
      </c>
      <c r="K13" s="17">
        <v>0</v>
      </c>
      <c r="L13" s="17">
        <v>0</v>
      </c>
      <c r="M13" s="17"/>
      <c r="N13" s="17">
        <v>0</v>
      </c>
      <c r="O13" s="17">
        <v>0</v>
      </c>
      <c r="P13" s="17">
        <v>0</v>
      </c>
      <c r="Q13" s="17">
        <v>0</v>
      </c>
      <c r="R13" s="17" t="s">
        <v>292</v>
      </c>
      <c r="S13" s="17">
        <v>0</v>
      </c>
      <c r="T13" s="17">
        <v>0</v>
      </c>
      <c r="U13" s="17">
        <v>3.2994446768507303E-2</v>
      </c>
      <c r="V13" s="17">
        <v>0</v>
      </c>
      <c r="W13" s="17">
        <v>0</v>
      </c>
      <c r="X13" s="17">
        <v>0</v>
      </c>
      <c r="Y13" s="17">
        <v>0</v>
      </c>
      <c r="Z13" s="17">
        <v>0</v>
      </c>
      <c r="AA13" s="17">
        <v>0</v>
      </c>
      <c r="AB13" s="17">
        <v>0</v>
      </c>
      <c r="AC13" s="17">
        <v>0</v>
      </c>
      <c r="AD13" s="17">
        <v>3.54991247802365E-2</v>
      </c>
      <c r="AE13" s="17"/>
      <c r="AF13" s="17">
        <v>9.4837699891286709E-3</v>
      </c>
      <c r="AG13" s="17">
        <v>8.2306766198257109E-3</v>
      </c>
    </row>
    <row r="14" spans="2:33" x14ac:dyDescent="0.5">
      <c r="B14" s="18" t="s">
        <v>169</v>
      </c>
      <c r="C14" s="17">
        <v>2.2885822926343499E-2</v>
      </c>
      <c r="D14" s="17">
        <v>1.14736347690844E-2</v>
      </c>
      <c r="E14" s="17">
        <v>3.5714249173637802E-2</v>
      </c>
      <c r="F14" s="17"/>
      <c r="G14" s="17">
        <v>0</v>
      </c>
      <c r="H14" s="17">
        <v>0</v>
      </c>
      <c r="I14" s="17">
        <v>2.4540578994448101E-2</v>
      </c>
      <c r="J14" s="17">
        <v>2.5471844208739498E-2</v>
      </c>
      <c r="K14" s="17">
        <v>5.7798769451899601E-2</v>
      </c>
      <c r="L14" s="17">
        <v>0</v>
      </c>
      <c r="M14" s="17"/>
      <c r="N14" s="17">
        <v>5.74450907080713E-2</v>
      </c>
      <c r="O14" s="17">
        <v>0.157250279419336</v>
      </c>
      <c r="P14" s="17">
        <v>0</v>
      </c>
      <c r="Q14" s="17">
        <v>0</v>
      </c>
      <c r="R14" s="17" t="s">
        <v>292</v>
      </c>
      <c r="S14" s="17">
        <v>0</v>
      </c>
      <c r="T14" s="17">
        <v>0</v>
      </c>
      <c r="U14" s="17">
        <v>0</v>
      </c>
      <c r="V14" s="17">
        <v>0</v>
      </c>
      <c r="W14" s="17">
        <v>0</v>
      </c>
      <c r="X14" s="17">
        <v>0</v>
      </c>
      <c r="Y14" s="17">
        <v>0</v>
      </c>
      <c r="Z14" s="17">
        <v>5.6928095062642903E-2</v>
      </c>
      <c r="AA14" s="17">
        <v>0</v>
      </c>
      <c r="AB14" s="17">
        <v>4.1073092553840097E-2</v>
      </c>
      <c r="AC14" s="17">
        <v>0</v>
      </c>
      <c r="AD14" s="17">
        <v>6.0305651155774201E-2</v>
      </c>
      <c r="AE14" s="17"/>
      <c r="AF14" s="17">
        <v>1.58677951032388E-2</v>
      </c>
      <c r="AG14" s="17">
        <v>2.98598579542338E-2</v>
      </c>
    </row>
    <row r="15" spans="2:33" x14ac:dyDescent="0.5">
      <c r="B15" s="18" t="s">
        <v>288</v>
      </c>
      <c r="C15" s="21">
        <v>0.75984378605783798</v>
      </c>
      <c r="D15" s="21">
        <v>0.75812971388264505</v>
      </c>
      <c r="E15" s="21">
        <v>0.76177057241808499</v>
      </c>
      <c r="F15" s="21"/>
      <c r="G15" s="21">
        <v>0.43792066584529099</v>
      </c>
      <c r="H15" s="21">
        <v>0.76051962554999297</v>
      </c>
      <c r="I15" s="21">
        <v>0.75982132029994598</v>
      </c>
      <c r="J15" s="21">
        <v>0.75245188183323497</v>
      </c>
      <c r="K15" s="21">
        <v>0.81876244031494205</v>
      </c>
      <c r="L15" s="21">
        <v>1</v>
      </c>
      <c r="M15" s="21"/>
      <c r="N15" s="21">
        <v>0.74942169477008203</v>
      </c>
      <c r="O15" s="21">
        <v>0.67131504445814805</v>
      </c>
      <c r="P15" s="21">
        <v>0.49162143889514898</v>
      </c>
      <c r="Q15" s="21">
        <v>0.78777550028252197</v>
      </c>
      <c r="R15" s="21" t="s">
        <v>292</v>
      </c>
      <c r="S15" s="21">
        <v>1</v>
      </c>
      <c r="T15" s="21">
        <v>0.74966930818362798</v>
      </c>
      <c r="U15" s="21">
        <v>0.75162184487142703</v>
      </c>
      <c r="V15" s="21">
        <v>0.65539380117909596</v>
      </c>
      <c r="W15" s="21">
        <v>0.84632711303203301</v>
      </c>
      <c r="X15" s="21">
        <v>0.90729297713604795</v>
      </c>
      <c r="Y15" s="21">
        <v>0.75270995908730598</v>
      </c>
      <c r="Z15" s="21">
        <v>0.75576705962156399</v>
      </c>
      <c r="AA15" s="21">
        <v>0.580881984285885</v>
      </c>
      <c r="AB15" s="21">
        <v>0.74256102003714797</v>
      </c>
      <c r="AC15" s="21">
        <v>1</v>
      </c>
      <c r="AD15" s="21">
        <v>0.74154257554074499</v>
      </c>
      <c r="AE15" s="21"/>
      <c r="AF15" s="21">
        <v>0.71739629785899595</v>
      </c>
      <c r="AG15" s="21">
        <v>0.80202519043615705</v>
      </c>
    </row>
    <row r="16" spans="2:33" x14ac:dyDescent="0.5">
      <c r="B16" s="18" t="s">
        <v>289</v>
      </c>
      <c r="C16" s="21">
        <v>7.2193362546540005E-2</v>
      </c>
      <c r="D16" s="21">
        <v>6.6329225900315703E-2</v>
      </c>
      <c r="E16" s="21">
        <v>7.8785231120166097E-2</v>
      </c>
      <c r="F16" s="21"/>
      <c r="G16" s="21">
        <v>0.28939683541363098</v>
      </c>
      <c r="H16" s="21">
        <v>7.5041491146903394E-2</v>
      </c>
      <c r="I16" s="21">
        <v>5.4950316805690201E-2</v>
      </c>
      <c r="J16" s="21">
        <v>8.9922047815794603E-2</v>
      </c>
      <c r="K16" s="21">
        <v>2.8745700883897898E-2</v>
      </c>
      <c r="L16" s="21">
        <v>0</v>
      </c>
      <c r="M16" s="21"/>
      <c r="N16" s="21">
        <v>3.4350962347595902E-2</v>
      </c>
      <c r="O16" s="21">
        <v>0</v>
      </c>
      <c r="P16" s="21">
        <v>0</v>
      </c>
      <c r="Q16" s="21">
        <v>5.6381091023077499E-2</v>
      </c>
      <c r="R16" s="21" t="s">
        <v>292</v>
      </c>
      <c r="S16" s="21">
        <v>0</v>
      </c>
      <c r="T16" s="21">
        <v>0</v>
      </c>
      <c r="U16" s="21">
        <v>6.1918659082238002E-2</v>
      </c>
      <c r="V16" s="21">
        <v>6.3550484825949105E-2</v>
      </c>
      <c r="W16" s="21">
        <v>5.9811411359574601E-2</v>
      </c>
      <c r="X16" s="21">
        <v>9.2707022863952201E-2</v>
      </c>
      <c r="Y16" s="21">
        <v>6.9093333617672795E-2</v>
      </c>
      <c r="Z16" s="21">
        <v>9.2668937205583807E-2</v>
      </c>
      <c r="AA16" s="21">
        <v>0.419118015714115</v>
      </c>
      <c r="AB16" s="21">
        <v>5.443719945166E-2</v>
      </c>
      <c r="AC16" s="21">
        <v>0</v>
      </c>
      <c r="AD16" s="21">
        <v>0.16041465673578501</v>
      </c>
      <c r="AE16" s="21"/>
      <c r="AF16" s="21">
        <v>7.6475300030750606E-2</v>
      </c>
      <c r="AG16" s="21">
        <v>6.7938266563048993E-2</v>
      </c>
    </row>
    <row r="17" spans="2:33" x14ac:dyDescent="0.5">
      <c r="B17" s="18" t="s">
        <v>100</v>
      </c>
      <c r="C17" s="22">
        <v>0.68765042351129702</v>
      </c>
      <c r="D17" s="22">
        <v>0.69180048798232996</v>
      </c>
      <c r="E17" s="22">
        <v>0.68298534129791899</v>
      </c>
      <c r="F17" s="22"/>
      <c r="G17" s="22">
        <v>0.14852383043166101</v>
      </c>
      <c r="H17" s="22">
        <v>0.68547813440309002</v>
      </c>
      <c r="I17" s="22">
        <v>0.70487100349425602</v>
      </c>
      <c r="J17" s="22">
        <v>0.66252983401744003</v>
      </c>
      <c r="K17" s="22">
        <v>0.790016739431044</v>
      </c>
      <c r="L17" s="22">
        <v>1</v>
      </c>
      <c r="M17" s="22"/>
      <c r="N17" s="22">
        <v>0.71507073242248598</v>
      </c>
      <c r="O17" s="22">
        <v>0.67131504445814805</v>
      </c>
      <c r="P17" s="22">
        <v>0.49162143889514898</v>
      </c>
      <c r="Q17" s="22">
        <v>0.73139440925944499</v>
      </c>
      <c r="R17" s="22" t="s">
        <v>292</v>
      </c>
      <c r="S17" s="22">
        <v>1</v>
      </c>
      <c r="T17" s="22">
        <v>0.74966930818362798</v>
      </c>
      <c r="U17" s="22">
        <v>0.68970318578918899</v>
      </c>
      <c r="V17" s="22">
        <v>0.59184331635314702</v>
      </c>
      <c r="W17" s="22">
        <v>0.78651570167245799</v>
      </c>
      <c r="X17" s="22">
        <v>0.81458595427209601</v>
      </c>
      <c r="Y17" s="22">
        <v>0.68361662546963298</v>
      </c>
      <c r="Z17" s="22">
        <v>0.66309812241598098</v>
      </c>
      <c r="AA17" s="22">
        <v>0.161763968571771</v>
      </c>
      <c r="AB17" s="22">
        <v>0.68812382058548804</v>
      </c>
      <c r="AC17" s="22">
        <v>1</v>
      </c>
      <c r="AD17" s="22">
        <v>0.58112791880495995</v>
      </c>
      <c r="AE17" s="22"/>
      <c r="AF17" s="22">
        <v>0.64092099782824496</v>
      </c>
      <c r="AG17" s="22">
        <v>0.73408692387310803</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0.30190908253896598</v>
      </c>
      <c r="D9" s="17">
        <v>0.28632517603951102</v>
      </c>
      <c r="E9" s="17">
        <v>0.31942693208877498</v>
      </c>
      <c r="F9" s="17"/>
      <c r="G9" s="17">
        <v>5.8951359707724998E-2</v>
      </c>
      <c r="H9" s="17">
        <v>0.393585195954964</v>
      </c>
      <c r="I9" s="17">
        <v>0.30094238239620502</v>
      </c>
      <c r="J9" s="17">
        <v>0.26007219509607099</v>
      </c>
      <c r="K9" s="17">
        <v>0.38030059781379599</v>
      </c>
      <c r="L9" s="17">
        <v>0.19897188170455199</v>
      </c>
      <c r="M9" s="17"/>
      <c r="N9" s="17">
        <v>0.34286274930669702</v>
      </c>
      <c r="O9" s="17">
        <v>0.16422284610655699</v>
      </c>
      <c r="P9" s="17">
        <v>0.49162143889514898</v>
      </c>
      <c r="Q9" s="17">
        <v>0.16967920266025699</v>
      </c>
      <c r="R9" s="17" t="s">
        <v>292</v>
      </c>
      <c r="S9" s="17">
        <v>1</v>
      </c>
      <c r="T9" s="17">
        <v>0.43773975640012203</v>
      </c>
      <c r="U9" s="17">
        <v>0.32779536533251202</v>
      </c>
      <c r="V9" s="17">
        <v>0.17686006664290899</v>
      </c>
      <c r="W9" s="17">
        <v>0.18965240984843201</v>
      </c>
      <c r="X9" s="17">
        <v>0.17947766382476801</v>
      </c>
      <c r="Y9" s="17">
        <v>0.33617850559580797</v>
      </c>
      <c r="Z9" s="17">
        <v>0.37004993322949797</v>
      </c>
      <c r="AA9" s="17">
        <v>0.33639733079181999</v>
      </c>
      <c r="AB9" s="17">
        <v>0.30569368483824999</v>
      </c>
      <c r="AC9" s="17">
        <v>0.27842735838489402</v>
      </c>
      <c r="AD9" s="17">
        <v>0.225756685233028</v>
      </c>
      <c r="AE9" s="17"/>
      <c r="AF9" s="17">
        <v>0.27224583720111001</v>
      </c>
      <c r="AG9" s="17">
        <v>0.33138638260694803</v>
      </c>
    </row>
    <row r="10" spans="2:33" x14ac:dyDescent="0.5">
      <c r="B10" s="18" t="s">
        <v>284</v>
      </c>
      <c r="C10" s="17">
        <v>0.34564974462501402</v>
      </c>
      <c r="D10" s="17">
        <v>0.333058683938735</v>
      </c>
      <c r="E10" s="17">
        <v>0.35980333998844199</v>
      </c>
      <c r="F10" s="17"/>
      <c r="G10" s="17">
        <v>8.8677790897120204E-2</v>
      </c>
      <c r="H10" s="17">
        <v>0.28720678585826098</v>
      </c>
      <c r="I10" s="17">
        <v>0.39455412466503398</v>
      </c>
      <c r="J10" s="17">
        <v>0.32412826695839703</v>
      </c>
      <c r="K10" s="17">
        <v>0.35963210494937597</v>
      </c>
      <c r="L10" s="17">
        <v>0.54334189949003897</v>
      </c>
      <c r="M10" s="17"/>
      <c r="N10" s="17">
        <v>0.18061842903050701</v>
      </c>
      <c r="O10" s="17">
        <v>0.34286935224503301</v>
      </c>
      <c r="P10" s="17">
        <v>0</v>
      </c>
      <c r="Q10" s="17">
        <v>0.29279701871944702</v>
      </c>
      <c r="R10" s="17" t="s">
        <v>292</v>
      </c>
      <c r="S10" s="17">
        <v>0</v>
      </c>
      <c r="T10" s="17">
        <v>0.161114266127032</v>
      </c>
      <c r="U10" s="17">
        <v>0.41508241810039398</v>
      </c>
      <c r="V10" s="17">
        <v>0.354602900652217</v>
      </c>
      <c r="W10" s="17">
        <v>0.65667470318360099</v>
      </c>
      <c r="X10" s="17">
        <v>0.58913548477330802</v>
      </c>
      <c r="Y10" s="17">
        <v>0.30936601303030797</v>
      </c>
      <c r="Z10" s="17">
        <v>0.37145910711510999</v>
      </c>
      <c r="AA10" s="17">
        <v>0</v>
      </c>
      <c r="AB10" s="17">
        <v>0.32546845095016003</v>
      </c>
      <c r="AC10" s="17">
        <v>0.44049869626990901</v>
      </c>
      <c r="AD10" s="17">
        <v>0.194503784005463</v>
      </c>
      <c r="AE10" s="17"/>
      <c r="AF10" s="17">
        <v>0.35268288248506502</v>
      </c>
      <c r="AG10" s="17">
        <v>0.338660694278064</v>
      </c>
    </row>
    <row r="11" spans="2:33" ht="28.7" x14ac:dyDescent="0.5">
      <c r="B11" s="18" t="s">
        <v>285</v>
      </c>
      <c r="C11" s="17">
        <v>0.238255945371669</v>
      </c>
      <c r="D11" s="17">
        <v>0.27866260304971602</v>
      </c>
      <c r="E11" s="17">
        <v>0.19283487267468899</v>
      </c>
      <c r="F11" s="17"/>
      <c r="G11" s="17">
        <v>0.34286953174534102</v>
      </c>
      <c r="H11" s="17">
        <v>0.26890742339693502</v>
      </c>
      <c r="I11" s="17">
        <v>0.194161969939037</v>
      </c>
      <c r="J11" s="17">
        <v>0.285018159411769</v>
      </c>
      <c r="K11" s="17">
        <v>0.16776421948440201</v>
      </c>
      <c r="L11" s="17">
        <v>0.25768621880540898</v>
      </c>
      <c r="M11" s="17"/>
      <c r="N11" s="17">
        <v>0.36991905737810798</v>
      </c>
      <c r="O11" s="17">
        <v>0.33565752222907402</v>
      </c>
      <c r="P11" s="17">
        <v>0.50837856110485102</v>
      </c>
      <c r="Q11" s="17">
        <v>0.37756312722394503</v>
      </c>
      <c r="R11" s="17" t="s">
        <v>292</v>
      </c>
      <c r="S11" s="17">
        <v>0</v>
      </c>
      <c r="T11" s="17">
        <v>0.40114597747284603</v>
      </c>
      <c r="U11" s="17">
        <v>0.20881986938063801</v>
      </c>
      <c r="V11" s="17">
        <v>0.354645804618198</v>
      </c>
      <c r="W11" s="17">
        <v>9.3861475608392794E-2</v>
      </c>
      <c r="X11" s="17">
        <v>0.231386851401925</v>
      </c>
      <c r="Y11" s="17">
        <v>0.23828466714399199</v>
      </c>
      <c r="Z11" s="17">
        <v>9.4336264300401498E-2</v>
      </c>
      <c r="AA11" s="17">
        <v>0.24448465349406501</v>
      </c>
      <c r="AB11" s="17">
        <v>0.25408334060733601</v>
      </c>
      <c r="AC11" s="17">
        <v>0.28107394534519697</v>
      </c>
      <c r="AD11" s="17">
        <v>0.25673535952118498</v>
      </c>
      <c r="AE11" s="17"/>
      <c r="AF11" s="17">
        <v>0.277688159275432</v>
      </c>
      <c r="AG11" s="17">
        <v>0.199070913917855</v>
      </c>
    </row>
    <row r="12" spans="2:33" x14ac:dyDescent="0.5">
      <c r="B12" s="18" t="s">
        <v>286</v>
      </c>
      <c r="C12" s="17">
        <v>6.7352726234269397E-2</v>
      </c>
      <c r="D12" s="17">
        <v>7.2360231686357301E-2</v>
      </c>
      <c r="E12" s="17">
        <v>6.17237957005424E-2</v>
      </c>
      <c r="F12" s="17"/>
      <c r="G12" s="17">
        <v>0.50950131764981399</v>
      </c>
      <c r="H12" s="17">
        <v>2.52437251807337E-2</v>
      </c>
      <c r="I12" s="17">
        <v>6.1566348665590201E-2</v>
      </c>
      <c r="J12" s="17">
        <v>7.2330874841038797E-2</v>
      </c>
      <c r="K12" s="17">
        <v>2.8745700883897898E-2</v>
      </c>
      <c r="L12" s="17">
        <v>0</v>
      </c>
      <c r="M12" s="17"/>
      <c r="N12" s="17">
        <v>7.2248801937092003E-2</v>
      </c>
      <c r="O12" s="17">
        <v>0</v>
      </c>
      <c r="P12" s="17">
        <v>0</v>
      </c>
      <c r="Q12" s="17">
        <v>9.9156841182671304E-2</v>
      </c>
      <c r="R12" s="17" t="s">
        <v>292</v>
      </c>
      <c r="S12" s="17">
        <v>0</v>
      </c>
      <c r="T12" s="17">
        <v>0</v>
      </c>
      <c r="U12" s="17">
        <v>1.53079004179491E-2</v>
      </c>
      <c r="V12" s="17">
        <v>0.113891228086676</v>
      </c>
      <c r="W12" s="17">
        <v>5.9811411359574601E-2</v>
      </c>
      <c r="X12" s="17">
        <v>0</v>
      </c>
      <c r="Y12" s="17">
        <v>8.9481149155318698E-2</v>
      </c>
      <c r="Z12" s="17">
        <v>9.5029183046012294E-2</v>
      </c>
      <c r="AA12" s="17">
        <v>0.419118015714115</v>
      </c>
      <c r="AB12" s="17">
        <v>4.7383555865202397E-2</v>
      </c>
      <c r="AC12" s="17">
        <v>0</v>
      </c>
      <c r="AD12" s="17">
        <v>0.16390083691111901</v>
      </c>
      <c r="AE12" s="17"/>
      <c r="AF12" s="17">
        <v>7.2892881544453197E-2</v>
      </c>
      <c r="AG12" s="17">
        <v>6.1847299614846203E-2</v>
      </c>
    </row>
    <row r="13" spans="2:33" x14ac:dyDescent="0.5">
      <c r="B13" s="18" t="s">
        <v>287</v>
      </c>
      <c r="C13" s="17">
        <v>2.5747288968631901E-2</v>
      </c>
      <c r="D13" s="17">
        <v>1.53293624463246E-2</v>
      </c>
      <c r="E13" s="17">
        <v>3.74580669718967E-2</v>
      </c>
      <c r="F13" s="17"/>
      <c r="G13" s="17">
        <v>0</v>
      </c>
      <c r="H13" s="17">
        <v>2.5056869609106799E-2</v>
      </c>
      <c r="I13" s="17">
        <v>3.0775766399568499E-2</v>
      </c>
      <c r="J13" s="17">
        <v>3.2978659483984901E-2</v>
      </c>
      <c r="K13" s="17">
        <v>0</v>
      </c>
      <c r="L13" s="17">
        <v>0</v>
      </c>
      <c r="M13" s="17"/>
      <c r="N13" s="17">
        <v>3.4350962347595902E-2</v>
      </c>
      <c r="O13" s="17">
        <v>0</v>
      </c>
      <c r="P13" s="17">
        <v>0</v>
      </c>
      <c r="Q13" s="17">
        <v>6.0803810213680302E-2</v>
      </c>
      <c r="R13" s="17" t="s">
        <v>292</v>
      </c>
      <c r="S13" s="17">
        <v>0</v>
      </c>
      <c r="T13" s="17">
        <v>0</v>
      </c>
      <c r="U13" s="17">
        <v>3.2994446768507303E-2</v>
      </c>
      <c r="V13" s="17">
        <v>0</v>
      </c>
      <c r="W13" s="17">
        <v>0</v>
      </c>
      <c r="X13" s="17">
        <v>0</v>
      </c>
      <c r="Y13" s="17">
        <v>2.6689665074573599E-2</v>
      </c>
      <c r="Z13" s="17">
        <v>3.4562756154489102E-2</v>
      </c>
      <c r="AA13" s="17">
        <v>0</v>
      </c>
      <c r="AB13" s="17">
        <v>2.6297875185210599E-2</v>
      </c>
      <c r="AC13" s="17">
        <v>0</v>
      </c>
      <c r="AD13" s="17">
        <v>3.54991247802365E-2</v>
      </c>
      <c r="AE13" s="17"/>
      <c r="AF13" s="17">
        <v>1.34156164882332E-2</v>
      </c>
      <c r="AG13" s="17">
        <v>3.8001659854372302E-2</v>
      </c>
    </row>
    <row r="14" spans="2:33" x14ac:dyDescent="0.5">
      <c r="B14" s="18" t="s">
        <v>169</v>
      </c>
      <c r="C14" s="17">
        <v>2.10852122614495E-2</v>
      </c>
      <c r="D14" s="17">
        <v>1.4263942839357301E-2</v>
      </c>
      <c r="E14" s="17">
        <v>2.8752992575654401E-2</v>
      </c>
      <c r="F14" s="17"/>
      <c r="G14" s="17">
        <v>0</v>
      </c>
      <c r="H14" s="17">
        <v>0</v>
      </c>
      <c r="I14" s="17">
        <v>1.7999407934565798E-2</v>
      </c>
      <c r="J14" s="17">
        <v>2.5471844208739498E-2</v>
      </c>
      <c r="K14" s="17">
        <v>6.3557376868528706E-2</v>
      </c>
      <c r="L14" s="17">
        <v>0</v>
      </c>
      <c r="M14" s="17"/>
      <c r="N14" s="17">
        <v>0</v>
      </c>
      <c r="O14" s="17">
        <v>0.157250279419336</v>
      </c>
      <c r="P14" s="17">
        <v>0</v>
      </c>
      <c r="Q14" s="17">
        <v>0</v>
      </c>
      <c r="R14" s="17" t="s">
        <v>292</v>
      </c>
      <c r="S14" s="17">
        <v>0</v>
      </c>
      <c r="T14" s="17">
        <v>0</v>
      </c>
      <c r="U14" s="17">
        <v>0</v>
      </c>
      <c r="V14" s="17">
        <v>0</v>
      </c>
      <c r="W14" s="17">
        <v>0</v>
      </c>
      <c r="X14" s="17">
        <v>0</v>
      </c>
      <c r="Y14" s="17">
        <v>0</v>
      </c>
      <c r="Z14" s="17">
        <v>3.4562756154489102E-2</v>
      </c>
      <c r="AA14" s="17">
        <v>0</v>
      </c>
      <c r="AB14" s="17">
        <v>4.1073092553840097E-2</v>
      </c>
      <c r="AC14" s="17">
        <v>0</v>
      </c>
      <c r="AD14" s="17">
        <v>0.123604209548967</v>
      </c>
      <c r="AE14" s="17"/>
      <c r="AF14" s="17">
        <v>1.10746230057065E-2</v>
      </c>
      <c r="AG14" s="17">
        <v>3.1033049727914298E-2</v>
      </c>
    </row>
    <row r="15" spans="2:33" x14ac:dyDescent="0.5">
      <c r="B15" s="18" t="s">
        <v>288</v>
      </c>
      <c r="C15" s="21">
        <v>0.64755882716398006</v>
      </c>
      <c r="D15" s="21">
        <v>0.61938385997824497</v>
      </c>
      <c r="E15" s="21">
        <v>0.67923027207721698</v>
      </c>
      <c r="F15" s="21"/>
      <c r="G15" s="21">
        <v>0.14762915060484499</v>
      </c>
      <c r="H15" s="21">
        <v>0.68079198181322498</v>
      </c>
      <c r="I15" s="21">
        <v>0.695496507061239</v>
      </c>
      <c r="J15" s="21">
        <v>0.58420046205446796</v>
      </c>
      <c r="K15" s="21">
        <v>0.73993270276317102</v>
      </c>
      <c r="L15" s="21">
        <v>0.74231378119459102</v>
      </c>
      <c r="M15" s="21"/>
      <c r="N15" s="21">
        <v>0.52348117833720398</v>
      </c>
      <c r="O15" s="21">
        <v>0.50709219835159003</v>
      </c>
      <c r="P15" s="21">
        <v>0.49162143889514898</v>
      </c>
      <c r="Q15" s="21">
        <v>0.46247622137970401</v>
      </c>
      <c r="R15" s="21" t="s">
        <v>292</v>
      </c>
      <c r="S15" s="21">
        <v>1</v>
      </c>
      <c r="T15" s="21">
        <v>0.59885402252715403</v>
      </c>
      <c r="U15" s="21">
        <v>0.742877783432906</v>
      </c>
      <c r="V15" s="21">
        <v>0.53146296729512599</v>
      </c>
      <c r="W15" s="21">
        <v>0.84632711303203301</v>
      </c>
      <c r="X15" s="21">
        <v>0.76861314859807495</v>
      </c>
      <c r="Y15" s="21">
        <v>0.64554451862611595</v>
      </c>
      <c r="Z15" s="21">
        <v>0.74150904034460796</v>
      </c>
      <c r="AA15" s="21">
        <v>0.33639733079181999</v>
      </c>
      <c r="AB15" s="21">
        <v>0.63116213578841096</v>
      </c>
      <c r="AC15" s="21">
        <v>0.71892605465480297</v>
      </c>
      <c r="AD15" s="21">
        <v>0.42026046923849197</v>
      </c>
      <c r="AE15" s="21"/>
      <c r="AF15" s="21">
        <v>0.62492871968617603</v>
      </c>
      <c r="AG15" s="21">
        <v>0.67004707688501197</v>
      </c>
    </row>
    <row r="16" spans="2:33" x14ac:dyDescent="0.5">
      <c r="B16" s="18" t="s">
        <v>289</v>
      </c>
      <c r="C16" s="21">
        <v>9.3100015202901301E-2</v>
      </c>
      <c r="D16" s="21">
        <v>8.7689594132682E-2</v>
      </c>
      <c r="E16" s="21">
        <v>9.91818626724391E-2</v>
      </c>
      <c r="F16" s="21"/>
      <c r="G16" s="21">
        <v>0.50950131764981399</v>
      </c>
      <c r="H16" s="21">
        <v>5.0300594789840503E-2</v>
      </c>
      <c r="I16" s="21">
        <v>9.23421150651587E-2</v>
      </c>
      <c r="J16" s="21">
        <v>0.105309534325024</v>
      </c>
      <c r="K16" s="21">
        <v>2.8745700883897898E-2</v>
      </c>
      <c r="L16" s="21">
        <v>0</v>
      </c>
      <c r="M16" s="21"/>
      <c r="N16" s="21">
        <v>0.106599764284688</v>
      </c>
      <c r="O16" s="21">
        <v>0</v>
      </c>
      <c r="P16" s="21">
        <v>0</v>
      </c>
      <c r="Q16" s="21">
        <v>0.15996065139635199</v>
      </c>
      <c r="R16" s="21" t="s">
        <v>292</v>
      </c>
      <c r="S16" s="21">
        <v>0</v>
      </c>
      <c r="T16" s="21">
        <v>0</v>
      </c>
      <c r="U16" s="21">
        <v>4.8302347186456498E-2</v>
      </c>
      <c r="V16" s="21">
        <v>0.113891228086676</v>
      </c>
      <c r="W16" s="21">
        <v>5.9811411359574601E-2</v>
      </c>
      <c r="X16" s="21">
        <v>0</v>
      </c>
      <c r="Y16" s="21">
        <v>0.11617081422989201</v>
      </c>
      <c r="Z16" s="21">
        <v>0.12959193920050099</v>
      </c>
      <c r="AA16" s="21">
        <v>0.419118015714115</v>
      </c>
      <c r="AB16" s="21">
        <v>7.3681431050412999E-2</v>
      </c>
      <c r="AC16" s="21">
        <v>0</v>
      </c>
      <c r="AD16" s="21">
        <v>0.19939996169135599</v>
      </c>
      <c r="AE16" s="21"/>
      <c r="AF16" s="21">
        <v>8.6308498032686407E-2</v>
      </c>
      <c r="AG16" s="21">
        <v>9.9848959469218498E-2</v>
      </c>
    </row>
    <row r="17" spans="2:33" x14ac:dyDescent="0.5">
      <c r="B17" s="18" t="s">
        <v>100</v>
      </c>
      <c r="C17" s="22">
        <v>0.55445881196107905</v>
      </c>
      <c r="D17" s="22">
        <v>0.53169426584556301</v>
      </c>
      <c r="E17" s="22">
        <v>0.58004840940477798</v>
      </c>
      <c r="F17" s="22"/>
      <c r="G17" s="22">
        <v>-0.361872167044969</v>
      </c>
      <c r="H17" s="22">
        <v>0.63049138702338403</v>
      </c>
      <c r="I17" s="22">
        <v>0.60315439199608001</v>
      </c>
      <c r="J17" s="22">
        <v>0.47889092772944403</v>
      </c>
      <c r="K17" s="22">
        <v>0.71118700187927297</v>
      </c>
      <c r="L17" s="22">
        <v>0.74231378119459102</v>
      </c>
      <c r="M17" s="22"/>
      <c r="N17" s="22">
        <v>0.416881414052516</v>
      </c>
      <c r="O17" s="22">
        <v>0.50709219835159003</v>
      </c>
      <c r="P17" s="22">
        <v>0.49162143889514898</v>
      </c>
      <c r="Q17" s="22">
        <v>0.302515569983352</v>
      </c>
      <c r="R17" s="22" t="s">
        <v>292</v>
      </c>
      <c r="S17" s="22">
        <v>1</v>
      </c>
      <c r="T17" s="22">
        <v>0.59885402252715403</v>
      </c>
      <c r="U17" s="22">
        <v>0.69457543624644902</v>
      </c>
      <c r="V17" s="22">
        <v>0.41757173920845098</v>
      </c>
      <c r="W17" s="22">
        <v>0.78651570167245799</v>
      </c>
      <c r="X17" s="22">
        <v>0.76861314859807495</v>
      </c>
      <c r="Y17" s="22">
        <v>0.529373704396223</v>
      </c>
      <c r="Z17" s="22">
        <v>0.61191710114410602</v>
      </c>
      <c r="AA17" s="22">
        <v>-8.2720684922294202E-2</v>
      </c>
      <c r="AB17" s="22">
        <v>0.55748070473799805</v>
      </c>
      <c r="AC17" s="22">
        <v>0.71892605465480297</v>
      </c>
      <c r="AD17" s="22">
        <v>0.22086050754713599</v>
      </c>
      <c r="AE17" s="22"/>
      <c r="AF17" s="22">
        <v>0.538620221653489</v>
      </c>
      <c r="AG17" s="22">
        <v>0.57019811741579296</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G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329</v>
      </c>
      <c r="D7" s="10">
        <v>179</v>
      </c>
      <c r="E7" s="10">
        <v>150</v>
      </c>
      <c r="F7" s="10"/>
      <c r="G7" s="10">
        <v>12</v>
      </c>
      <c r="H7" s="10">
        <v>63</v>
      </c>
      <c r="I7" s="10">
        <v>114</v>
      </c>
      <c r="J7" s="10">
        <v>100</v>
      </c>
      <c r="K7" s="10">
        <v>34</v>
      </c>
      <c r="L7" s="10">
        <v>6</v>
      </c>
      <c r="M7" s="10"/>
      <c r="N7" s="10">
        <v>21</v>
      </c>
      <c r="O7" s="10">
        <v>6</v>
      </c>
      <c r="P7" s="10">
        <v>2</v>
      </c>
      <c r="Q7" s="10">
        <v>18</v>
      </c>
      <c r="R7" s="10" t="s">
        <v>291</v>
      </c>
      <c r="S7" s="10">
        <v>1</v>
      </c>
      <c r="T7" s="10">
        <v>8</v>
      </c>
      <c r="U7" s="10">
        <v>70</v>
      </c>
      <c r="V7" s="10">
        <v>13</v>
      </c>
      <c r="W7" s="10">
        <v>13</v>
      </c>
      <c r="X7" s="10">
        <v>9</v>
      </c>
      <c r="Y7" s="10">
        <v>50</v>
      </c>
      <c r="Z7" s="10">
        <v>36</v>
      </c>
      <c r="AA7" s="10">
        <v>4</v>
      </c>
      <c r="AB7" s="10">
        <v>53</v>
      </c>
      <c r="AC7" s="10">
        <v>4</v>
      </c>
      <c r="AD7" s="10">
        <v>21</v>
      </c>
      <c r="AE7" s="10"/>
      <c r="AF7" s="10">
        <v>198</v>
      </c>
      <c r="AG7" s="10">
        <v>131</v>
      </c>
    </row>
    <row r="8" spans="2:33" ht="30" customHeight="1" x14ac:dyDescent="0.5">
      <c r="B8" s="11" t="s">
        <v>20</v>
      </c>
      <c r="C8" s="11">
        <v>306</v>
      </c>
      <c r="D8" s="11">
        <v>162</v>
      </c>
      <c r="E8" s="11">
        <v>144</v>
      </c>
      <c r="F8" s="11"/>
      <c r="G8" s="11">
        <v>9</v>
      </c>
      <c r="H8" s="11">
        <v>50</v>
      </c>
      <c r="I8" s="11">
        <v>112</v>
      </c>
      <c r="J8" s="11">
        <v>96</v>
      </c>
      <c r="K8" s="11">
        <v>31</v>
      </c>
      <c r="L8" s="11">
        <v>7</v>
      </c>
      <c r="M8" s="11"/>
      <c r="N8" s="11">
        <v>17</v>
      </c>
      <c r="O8" s="11">
        <v>5</v>
      </c>
      <c r="P8" s="11">
        <v>2</v>
      </c>
      <c r="Q8" s="11">
        <v>15</v>
      </c>
      <c r="R8" s="11" t="s">
        <v>291</v>
      </c>
      <c r="S8" s="11">
        <v>2</v>
      </c>
      <c r="T8" s="11">
        <v>7</v>
      </c>
      <c r="U8" s="11">
        <v>62</v>
      </c>
      <c r="V8" s="11">
        <v>11</v>
      </c>
      <c r="W8" s="11">
        <v>15</v>
      </c>
      <c r="X8" s="11">
        <v>11</v>
      </c>
      <c r="Y8" s="11">
        <v>41</v>
      </c>
      <c r="Z8" s="11">
        <v>33</v>
      </c>
      <c r="AA8" s="11">
        <v>6</v>
      </c>
      <c r="AB8" s="11">
        <v>54</v>
      </c>
      <c r="AC8" s="11">
        <v>7</v>
      </c>
      <c r="AD8" s="11">
        <v>19</v>
      </c>
      <c r="AE8" s="11"/>
      <c r="AF8" s="11">
        <v>152</v>
      </c>
      <c r="AG8" s="11">
        <v>153</v>
      </c>
    </row>
    <row r="9" spans="2:33" x14ac:dyDescent="0.5">
      <c r="B9" s="18" t="s">
        <v>283</v>
      </c>
      <c r="C9" s="17">
        <v>0.40178524838910601</v>
      </c>
      <c r="D9" s="17">
        <v>0.35743476255176199</v>
      </c>
      <c r="E9" s="17">
        <v>0.451639573322763</v>
      </c>
      <c r="F9" s="17"/>
      <c r="G9" s="17">
        <v>0.31337503302726899</v>
      </c>
      <c r="H9" s="17">
        <v>0.460991250147475</v>
      </c>
      <c r="I9" s="17">
        <v>0.39384806275478101</v>
      </c>
      <c r="J9" s="17">
        <v>0.37102412433543602</v>
      </c>
      <c r="K9" s="17">
        <v>0.47928341680549003</v>
      </c>
      <c r="L9" s="17">
        <v>0.29666504547744399</v>
      </c>
      <c r="M9" s="17"/>
      <c r="N9" s="17">
        <v>0.384599500540728</v>
      </c>
      <c r="O9" s="17">
        <v>0.16422284610655699</v>
      </c>
      <c r="P9" s="17">
        <v>0.49162143889514898</v>
      </c>
      <c r="Q9" s="17">
        <v>0.27325876303353103</v>
      </c>
      <c r="R9" s="17" t="s">
        <v>292</v>
      </c>
      <c r="S9" s="17">
        <v>0</v>
      </c>
      <c r="T9" s="17">
        <v>0.56256075866793798</v>
      </c>
      <c r="U9" s="17">
        <v>0.42354118296397397</v>
      </c>
      <c r="V9" s="17">
        <v>0.306905179162345</v>
      </c>
      <c r="W9" s="17">
        <v>0.433824235968364</v>
      </c>
      <c r="X9" s="17">
        <v>0.449698893815768</v>
      </c>
      <c r="Y9" s="17">
        <v>0.51913290206400298</v>
      </c>
      <c r="Z9" s="17">
        <v>0.49059888690185</v>
      </c>
      <c r="AA9" s="17">
        <v>0.580881984285885</v>
      </c>
      <c r="AB9" s="17">
        <v>0.32358819920858301</v>
      </c>
      <c r="AC9" s="17">
        <v>0</v>
      </c>
      <c r="AD9" s="17">
        <v>0.38498427435757898</v>
      </c>
      <c r="AE9" s="17"/>
      <c r="AF9" s="17">
        <v>0.33556641589876401</v>
      </c>
      <c r="AG9" s="17">
        <v>0.46758898541238603</v>
      </c>
    </row>
    <row r="10" spans="2:33" x14ac:dyDescent="0.5">
      <c r="B10" s="18" t="s">
        <v>284</v>
      </c>
      <c r="C10" s="17">
        <v>0.32951550959645098</v>
      </c>
      <c r="D10" s="17">
        <v>0.35405263997061098</v>
      </c>
      <c r="E10" s="17">
        <v>0.30193335243363301</v>
      </c>
      <c r="F10" s="17"/>
      <c r="G10" s="17">
        <v>0.28260145843055001</v>
      </c>
      <c r="H10" s="17">
        <v>0.31047375768322699</v>
      </c>
      <c r="I10" s="17">
        <v>0.31889920724284498</v>
      </c>
      <c r="J10" s="17">
        <v>0.32831913247552102</v>
      </c>
      <c r="K10" s="17">
        <v>0.35565722783331599</v>
      </c>
      <c r="L10" s="17">
        <v>0.58728552047111604</v>
      </c>
      <c r="M10" s="17"/>
      <c r="N10" s="17">
        <v>0.19632324642200599</v>
      </c>
      <c r="O10" s="17">
        <v>0.34286935224503301</v>
      </c>
      <c r="P10" s="17">
        <v>0</v>
      </c>
      <c r="Q10" s="17">
        <v>0.439438796619674</v>
      </c>
      <c r="R10" s="17" t="s">
        <v>292</v>
      </c>
      <c r="S10" s="17">
        <v>1</v>
      </c>
      <c r="T10" s="17">
        <v>0.18389174487497101</v>
      </c>
      <c r="U10" s="17">
        <v>0.27042640310291199</v>
      </c>
      <c r="V10" s="17">
        <v>0.30585965735813803</v>
      </c>
      <c r="W10" s="17">
        <v>0.56617576403163605</v>
      </c>
      <c r="X10" s="17">
        <v>0.550301106184232</v>
      </c>
      <c r="Y10" s="17">
        <v>0.258177431446872</v>
      </c>
      <c r="Z10" s="17">
        <v>0.31842141313646899</v>
      </c>
      <c r="AA10" s="17">
        <v>0</v>
      </c>
      <c r="AB10" s="17">
        <v>0.39223737941823</v>
      </c>
      <c r="AC10" s="17">
        <v>0.72157264161510604</v>
      </c>
      <c r="AD10" s="17">
        <v>0.217535565945292</v>
      </c>
      <c r="AE10" s="17"/>
      <c r="AF10" s="17">
        <v>0.36033418422997399</v>
      </c>
      <c r="AG10" s="17">
        <v>0.29889002308872298</v>
      </c>
    </row>
    <row r="11" spans="2:33" ht="28.7" x14ac:dyDescent="0.5">
      <c r="B11" s="18" t="s">
        <v>285</v>
      </c>
      <c r="C11" s="17">
        <v>0.15274420218098</v>
      </c>
      <c r="D11" s="17">
        <v>0.178751914557576</v>
      </c>
      <c r="E11" s="17">
        <v>0.123508965652585</v>
      </c>
      <c r="F11" s="17"/>
      <c r="G11" s="17">
        <v>0.25171027106987998</v>
      </c>
      <c r="H11" s="17">
        <v>0.14073023659860501</v>
      </c>
      <c r="I11" s="17">
        <v>0.167452750770548</v>
      </c>
      <c r="J11" s="17">
        <v>0.16576906314581</v>
      </c>
      <c r="K11" s="17">
        <v>8.6279133862946306E-2</v>
      </c>
      <c r="L11" s="17">
        <v>0</v>
      </c>
      <c r="M11" s="17"/>
      <c r="N11" s="17">
        <v>0.255032398044506</v>
      </c>
      <c r="O11" s="17">
        <v>0</v>
      </c>
      <c r="P11" s="17">
        <v>0.50837856110485102</v>
      </c>
      <c r="Q11" s="17">
        <v>0.118159167277562</v>
      </c>
      <c r="R11" s="17" t="s">
        <v>292</v>
      </c>
      <c r="S11" s="17">
        <v>0</v>
      </c>
      <c r="T11" s="17">
        <v>0.25354749645709102</v>
      </c>
      <c r="U11" s="17">
        <v>0.24150426781835299</v>
      </c>
      <c r="V11" s="17">
        <v>0.27492710360181799</v>
      </c>
      <c r="W11" s="17">
        <v>0</v>
      </c>
      <c r="X11" s="17">
        <v>0</v>
      </c>
      <c r="Y11" s="17">
        <v>0.13832819163014301</v>
      </c>
      <c r="Z11" s="17">
        <v>9.7571009461328295E-2</v>
      </c>
      <c r="AA11" s="17">
        <v>0</v>
      </c>
      <c r="AB11" s="17">
        <v>0.12178863375194</v>
      </c>
      <c r="AC11" s="17">
        <v>0.27842735838489402</v>
      </c>
      <c r="AD11" s="17">
        <v>0.14511416567989699</v>
      </c>
      <c r="AE11" s="17"/>
      <c r="AF11" s="17">
        <v>0.17147487756117299</v>
      </c>
      <c r="AG11" s="17">
        <v>0.13413094080754101</v>
      </c>
    </row>
    <row r="12" spans="2:33" x14ac:dyDescent="0.5">
      <c r="B12" s="18" t="s">
        <v>286</v>
      </c>
      <c r="C12" s="17">
        <v>6.3667368570428498E-2</v>
      </c>
      <c r="D12" s="17">
        <v>7.5173031166221094E-2</v>
      </c>
      <c r="E12" s="17">
        <v>5.0733867825219298E-2</v>
      </c>
      <c r="F12" s="17"/>
      <c r="G12" s="17">
        <v>9.3177949776373795E-2</v>
      </c>
      <c r="H12" s="17">
        <v>6.2747885961585606E-2</v>
      </c>
      <c r="I12" s="17">
        <v>8.4404880754560901E-2</v>
      </c>
      <c r="J12" s="17">
        <v>5.4053412136065397E-2</v>
      </c>
      <c r="K12" s="17">
        <v>0</v>
      </c>
      <c r="L12" s="17">
        <v>0.11604943405144</v>
      </c>
      <c r="M12" s="17"/>
      <c r="N12" s="17">
        <v>7.2248801937092003E-2</v>
      </c>
      <c r="O12" s="17">
        <v>0.33565752222907402</v>
      </c>
      <c r="P12" s="17">
        <v>0</v>
      </c>
      <c r="Q12" s="17">
        <v>0.112762182046155</v>
      </c>
      <c r="R12" s="17" t="s">
        <v>292</v>
      </c>
      <c r="S12" s="17">
        <v>0</v>
      </c>
      <c r="T12" s="17">
        <v>0</v>
      </c>
      <c r="U12" s="17">
        <v>3.8285939267713599E-2</v>
      </c>
      <c r="V12" s="17">
        <v>0</v>
      </c>
      <c r="W12" s="17">
        <v>0</v>
      </c>
      <c r="X12" s="17">
        <v>0</v>
      </c>
      <c r="Y12" s="17">
        <v>1.5710961289144301E-2</v>
      </c>
      <c r="Z12" s="17">
        <v>5.8845934345864E-2</v>
      </c>
      <c r="AA12" s="17">
        <v>0.217468052758163</v>
      </c>
      <c r="AB12" s="17">
        <v>0.10590836819448</v>
      </c>
      <c r="AC12" s="17">
        <v>0</v>
      </c>
      <c r="AD12" s="17">
        <v>0.156561218081221</v>
      </c>
      <c r="AE12" s="17"/>
      <c r="AF12" s="17">
        <v>7.7580742394588106E-2</v>
      </c>
      <c r="AG12" s="17">
        <v>4.98412113006651E-2</v>
      </c>
    </row>
    <row r="13" spans="2:33" x14ac:dyDescent="0.5">
      <c r="B13" s="18" t="s">
        <v>287</v>
      </c>
      <c r="C13" s="17">
        <v>1.94954757743287E-2</v>
      </c>
      <c r="D13" s="17">
        <v>2.7628371288260699E-2</v>
      </c>
      <c r="E13" s="17">
        <v>1.03532982322363E-2</v>
      </c>
      <c r="F13" s="17"/>
      <c r="G13" s="17">
        <v>0</v>
      </c>
      <c r="H13" s="17">
        <v>2.5056869609106799E-2</v>
      </c>
      <c r="I13" s="17">
        <v>9.8395796525541299E-3</v>
      </c>
      <c r="J13" s="17">
        <v>3.7410354418731702E-2</v>
      </c>
      <c r="K13" s="17">
        <v>0</v>
      </c>
      <c r="L13" s="17">
        <v>0</v>
      </c>
      <c r="M13" s="17"/>
      <c r="N13" s="17">
        <v>3.4350962347595902E-2</v>
      </c>
      <c r="O13" s="17">
        <v>0</v>
      </c>
      <c r="P13" s="17">
        <v>0</v>
      </c>
      <c r="Q13" s="17">
        <v>5.6381091023077499E-2</v>
      </c>
      <c r="R13" s="17" t="s">
        <v>292</v>
      </c>
      <c r="S13" s="17">
        <v>0</v>
      </c>
      <c r="T13" s="17">
        <v>0</v>
      </c>
      <c r="U13" s="17">
        <v>1.26258949512665E-2</v>
      </c>
      <c r="V13" s="17">
        <v>0</v>
      </c>
      <c r="W13" s="17">
        <v>0</v>
      </c>
      <c r="X13" s="17">
        <v>0</v>
      </c>
      <c r="Y13" s="17">
        <v>2.6689665074573599E-2</v>
      </c>
      <c r="Z13" s="17">
        <v>0</v>
      </c>
      <c r="AA13" s="17">
        <v>0.201649962955952</v>
      </c>
      <c r="AB13" s="17">
        <v>1.54043268729271E-2</v>
      </c>
      <c r="AC13" s="17">
        <v>0</v>
      </c>
      <c r="AD13" s="17">
        <v>3.54991247802365E-2</v>
      </c>
      <c r="AE13" s="17"/>
      <c r="AF13" s="17">
        <v>2.62732354090414E-2</v>
      </c>
      <c r="AG13" s="17">
        <v>1.27602028038383E-2</v>
      </c>
    </row>
    <row r="14" spans="2:33" x14ac:dyDescent="0.5">
      <c r="B14" s="18" t="s">
        <v>169</v>
      </c>
      <c r="C14" s="17">
        <v>3.2792195488706703E-2</v>
      </c>
      <c r="D14" s="17">
        <v>6.95928046556864E-3</v>
      </c>
      <c r="E14" s="17">
        <v>6.1830942533562597E-2</v>
      </c>
      <c r="F14" s="17"/>
      <c r="G14" s="17">
        <v>5.9135287695926401E-2</v>
      </c>
      <c r="H14" s="17">
        <v>0</v>
      </c>
      <c r="I14" s="17">
        <v>2.55555188247109E-2</v>
      </c>
      <c r="J14" s="17">
        <v>4.3423913488435599E-2</v>
      </c>
      <c r="K14" s="17">
        <v>7.8780221498247996E-2</v>
      </c>
      <c r="L14" s="17">
        <v>0</v>
      </c>
      <c r="M14" s="17"/>
      <c r="N14" s="17">
        <v>5.74450907080713E-2</v>
      </c>
      <c r="O14" s="17">
        <v>0.157250279419336</v>
      </c>
      <c r="P14" s="17">
        <v>0</v>
      </c>
      <c r="Q14" s="17">
        <v>0</v>
      </c>
      <c r="R14" s="17" t="s">
        <v>292</v>
      </c>
      <c r="S14" s="17">
        <v>0</v>
      </c>
      <c r="T14" s="17">
        <v>0</v>
      </c>
      <c r="U14" s="17">
        <v>1.36163118957815E-2</v>
      </c>
      <c r="V14" s="17">
        <v>0.112308059877699</v>
      </c>
      <c r="W14" s="17">
        <v>0</v>
      </c>
      <c r="X14" s="17">
        <v>0</v>
      </c>
      <c r="Y14" s="17">
        <v>4.19608484952642E-2</v>
      </c>
      <c r="Z14" s="17">
        <v>3.4562756154489102E-2</v>
      </c>
      <c r="AA14" s="17">
        <v>0</v>
      </c>
      <c r="AB14" s="17">
        <v>4.1073092553840097E-2</v>
      </c>
      <c r="AC14" s="17">
        <v>0</v>
      </c>
      <c r="AD14" s="17">
        <v>6.0305651155774201E-2</v>
      </c>
      <c r="AE14" s="17"/>
      <c r="AF14" s="17">
        <v>2.8770544506459599E-2</v>
      </c>
      <c r="AG14" s="17">
        <v>3.6788636586846002E-2</v>
      </c>
    </row>
    <row r="15" spans="2:33" x14ac:dyDescent="0.5">
      <c r="B15" s="18" t="s">
        <v>288</v>
      </c>
      <c r="C15" s="21">
        <v>0.73130075798555705</v>
      </c>
      <c r="D15" s="21">
        <v>0.71148740252237297</v>
      </c>
      <c r="E15" s="21">
        <v>0.75357292575639701</v>
      </c>
      <c r="F15" s="21"/>
      <c r="G15" s="21">
        <v>0.59597649145781895</v>
      </c>
      <c r="H15" s="21">
        <v>0.77146500783070204</v>
      </c>
      <c r="I15" s="21">
        <v>0.71274726999762605</v>
      </c>
      <c r="J15" s="21">
        <v>0.69934325681095699</v>
      </c>
      <c r="K15" s="21">
        <v>0.83494064463880602</v>
      </c>
      <c r="L15" s="21">
        <v>0.88395056594856003</v>
      </c>
      <c r="M15" s="21"/>
      <c r="N15" s="21">
        <v>0.58092274696273405</v>
      </c>
      <c r="O15" s="21">
        <v>0.50709219835159003</v>
      </c>
      <c r="P15" s="21">
        <v>0.49162143889514898</v>
      </c>
      <c r="Q15" s="21">
        <v>0.71269755965320603</v>
      </c>
      <c r="R15" s="21" t="s">
        <v>292</v>
      </c>
      <c r="S15" s="21">
        <v>1</v>
      </c>
      <c r="T15" s="21">
        <v>0.74645250354290904</v>
      </c>
      <c r="U15" s="21">
        <v>0.69396758606688602</v>
      </c>
      <c r="V15" s="21">
        <v>0.61276483652048297</v>
      </c>
      <c r="W15" s="21">
        <v>1</v>
      </c>
      <c r="X15" s="21">
        <v>1</v>
      </c>
      <c r="Y15" s="21">
        <v>0.77731033351087497</v>
      </c>
      <c r="Z15" s="21">
        <v>0.80902030003831804</v>
      </c>
      <c r="AA15" s="21">
        <v>0.580881984285885</v>
      </c>
      <c r="AB15" s="21">
        <v>0.71582557862681295</v>
      </c>
      <c r="AC15" s="21">
        <v>0.72157264161510604</v>
      </c>
      <c r="AD15" s="21">
        <v>0.60251984030287098</v>
      </c>
      <c r="AE15" s="21"/>
      <c r="AF15" s="21">
        <v>0.695900600128738</v>
      </c>
      <c r="AG15" s="21">
        <v>0.76647900850110895</v>
      </c>
    </row>
    <row r="16" spans="2:33" x14ac:dyDescent="0.5">
      <c r="B16" s="18" t="s">
        <v>289</v>
      </c>
      <c r="C16" s="21">
        <v>8.3162844344757306E-2</v>
      </c>
      <c r="D16" s="21">
        <v>0.10280140245448199</v>
      </c>
      <c r="E16" s="21">
        <v>6.1087166057455698E-2</v>
      </c>
      <c r="F16" s="21"/>
      <c r="G16" s="21">
        <v>9.3177949776373795E-2</v>
      </c>
      <c r="H16" s="21">
        <v>8.7804755570692505E-2</v>
      </c>
      <c r="I16" s="21">
        <v>9.4244460407115094E-2</v>
      </c>
      <c r="J16" s="21">
        <v>9.1463766554797099E-2</v>
      </c>
      <c r="K16" s="21">
        <v>0</v>
      </c>
      <c r="L16" s="21">
        <v>0.11604943405144</v>
      </c>
      <c r="M16" s="21"/>
      <c r="N16" s="21">
        <v>0.106599764284688</v>
      </c>
      <c r="O16" s="21">
        <v>0.33565752222907402</v>
      </c>
      <c r="P16" s="21">
        <v>0</v>
      </c>
      <c r="Q16" s="21">
        <v>0.16914327306923199</v>
      </c>
      <c r="R16" s="21" t="s">
        <v>292</v>
      </c>
      <c r="S16" s="21">
        <v>0</v>
      </c>
      <c r="T16" s="21">
        <v>0</v>
      </c>
      <c r="U16" s="21">
        <v>5.0911834218980101E-2</v>
      </c>
      <c r="V16" s="21">
        <v>0</v>
      </c>
      <c r="W16" s="21">
        <v>0</v>
      </c>
      <c r="X16" s="21">
        <v>0</v>
      </c>
      <c r="Y16" s="21">
        <v>4.2400626363717803E-2</v>
      </c>
      <c r="Z16" s="21">
        <v>5.8845934345864E-2</v>
      </c>
      <c r="AA16" s="21">
        <v>0.419118015714115</v>
      </c>
      <c r="AB16" s="21">
        <v>0.12131269506740699</v>
      </c>
      <c r="AC16" s="21">
        <v>0</v>
      </c>
      <c r="AD16" s="21">
        <v>0.19206034286145701</v>
      </c>
      <c r="AE16" s="21"/>
      <c r="AF16" s="21">
        <v>0.10385397780363</v>
      </c>
      <c r="AG16" s="21">
        <v>6.26014141045034E-2</v>
      </c>
    </row>
    <row r="17" spans="2:33" x14ac:dyDescent="0.5">
      <c r="B17" s="18" t="s">
        <v>100</v>
      </c>
      <c r="C17" s="22">
        <v>0.64813791364079898</v>
      </c>
      <c r="D17" s="22">
        <v>0.60868600006789197</v>
      </c>
      <c r="E17" s="22">
        <v>0.69248575969894099</v>
      </c>
      <c r="F17" s="22"/>
      <c r="G17" s="22">
        <v>0.502798541681446</v>
      </c>
      <c r="H17" s="22">
        <v>0.68366025226001004</v>
      </c>
      <c r="I17" s="22">
        <v>0.61850280959051096</v>
      </c>
      <c r="J17" s="22">
        <v>0.60787949025615995</v>
      </c>
      <c r="K17" s="22">
        <v>0.83494064463880602</v>
      </c>
      <c r="L17" s="22">
        <v>0.76790113189711995</v>
      </c>
      <c r="M17" s="22"/>
      <c r="N17" s="22">
        <v>0.47432298267804701</v>
      </c>
      <c r="O17" s="22">
        <v>0.17143467612251601</v>
      </c>
      <c r="P17" s="22">
        <v>0.49162143889514898</v>
      </c>
      <c r="Q17" s="22">
        <v>0.54355428658397298</v>
      </c>
      <c r="R17" s="22" t="s">
        <v>292</v>
      </c>
      <c r="S17" s="22">
        <v>1</v>
      </c>
      <c r="T17" s="22">
        <v>0.74645250354290904</v>
      </c>
      <c r="U17" s="22">
        <v>0.64305575184790598</v>
      </c>
      <c r="V17" s="22">
        <v>0.61276483652048297</v>
      </c>
      <c r="W17" s="22">
        <v>1</v>
      </c>
      <c r="X17" s="22">
        <v>1</v>
      </c>
      <c r="Y17" s="22">
        <v>0.73490970714715698</v>
      </c>
      <c r="Z17" s="22">
        <v>0.75017436569245399</v>
      </c>
      <c r="AA17" s="22">
        <v>0.161763968571771</v>
      </c>
      <c r="AB17" s="22">
        <v>0.59451288355940601</v>
      </c>
      <c r="AC17" s="22">
        <v>0.72157264161510604</v>
      </c>
      <c r="AD17" s="22">
        <v>0.41045949744141402</v>
      </c>
      <c r="AE17" s="22"/>
      <c r="AF17" s="22">
        <v>0.59204662232510896</v>
      </c>
      <c r="AG17" s="22">
        <v>0.70387759439660602</v>
      </c>
    </row>
    <row r="18" spans="2:33" x14ac:dyDescent="0.5">
      <c r="B18" s="16" t="s">
        <v>543</v>
      </c>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308</v>
      </c>
      <c r="E2" s="26"/>
      <c r="F2" s="26"/>
      <c r="G2" s="26"/>
      <c r="H2" s="26"/>
    </row>
    <row r="6" spans="2:8" ht="50" customHeight="1" x14ac:dyDescent="0.5">
      <c r="B6" s="20" t="s">
        <v>15</v>
      </c>
      <c r="C6" s="20" t="s">
        <v>302</v>
      </c>
      <c r="D6" s="20" t="s">
        <v>303</v>
      </c>
      <c r="E6" s="20" t="s">
        <v>304</v>
      </c>
      <c r="F6" s="20" t="s">
        <v>305</v>
      </c>
      <c r="G6" s="20" t="s">
        <v>306</v>
      </c>
    </row>
    <row r="7" spans="2:8" x14ac:dyDescent="0.5">
      <c r="B7" s="18" t="s">
        <v>283</v>
      </c>
      <c r="C7" s="17">
        <v>0.57369756410946804</v>
      </c>
      <c r="D7" s="17">
        <v>0.57060045350249899</v>
      </c>
      <c r="E7" s="17">
        <v>0.62136683813707705</v>
      </c>
      <c r="F7" s="17">
        <v>0.725925303151429</v>
      </c>
      <c r="G7" s="17">
        <v>0.34503582681397099</v>
      </c>
    </row>
    <row r="8" spans="2:8" x14ac:dyDescent="0.5">
      <c r="B8" s="18" t="s">
        <v>284</v>
      </c>
      <c r="C8" s="17">
        <v>0.31422584422803201</v>
      </c>
      <c r="D8" s="17">
        <v>0.332639827658819</v>
      </c>
      <c r="E8" s="17">
        <v>0.28330105487652502</v>
      </c>
      <c r="F8" s="17">
        <v>0.17342872623950201</v>
      </c>
      <c r="G8" s="17">
        <v>0.322547224988528</v>
      </c>
    </row>
    <row r="9" spans="2:8" ht="28.7" x14ac:dyDescent="0.5">
      <c r="B9" s="18" t="s">
        <v>307</v>
      </c>
      <c r="C9" s="17">
        <v>9.5740889161097603E-2</v>
      </c>
      <c r="D9" s="17">
        <v>7.7717363639995402E-2</v>
      </c>
      <c r="E9" s="17">
        <v>7.4717275268276498E-2</v>
      </c>
      <c r="F9" s="17">
        <v>6.8502112824144701E-2</v>
      </c>
      <c r="G9" s="17">
        <v>0.214514474419051</v>
      </c>
    </row>
    <row r="10" spans="2:8" x14ac:dyDescent="0.5">
      <c r="B10" s="18" t="s">
        <v>286</v>
      </c>
      <c r="C10" s="17">
        <v>3.7053291265420202E-3</v>
      </c>
      <c r="D10" s="17">
        <v>8.9610605880483495E-3</v>
      </c>
      <c r="E10" s="17">
        <v>8.6976848619861793E-3</v>
      </c>
      <c r="F10" s="17">
        <v>1.6761741128985E-2</v>
      </c>
      <c r="G10" s="17">
        <v>5.0563102329283398E-2</v>
      </c>
    </row>
    <row r="11" spans="2:8" x14ac:dyDescent="0.5">
      <c r="B11" s="18" t="s">
        <v>287</v>
      </c>
      <c r="C11" s="17">
        <v>4.3436697409760701E-3</v>
      </c>
      <c r="D11" s="17">
        <v>2.7139605821328702E-3</v>
      </c>
      <c r="E11" s="17">
        <v>3.43316186459668E-3</v>
      </c>
      <c r="F11" s="17">
        <v>4.3319480681202598E-3</v>
      </c>
      <c r="G11" s="17">
        <v>3.54258072021632E-2</v>
      </c>
    </row>
    <row r="12" spans="2:8" x14ac:dyDescent="0.5">
      <c r="B12" s="18" t="s">
        <v>231</v>
      </c>
      <c r="C12" s="17">
        <v>8.2867036338838407E-3</v>
      </c>
      <c r="D12" s="17">
        <v>7.3673340285051701E-3</v>
      </c>
      <c r="E12" s="17">
        <v>8.4839849915380895E-3</v>
      </c>
      <c r="F12" s="17">
        <v>1.1050168587819299E-2</v>
      </c>
      <c r="G12" s="17">
        <v>3.1913564247003298E-2</v>
      </c>
    </row>
    <row r="13" spans="2:8" x14ac:dyDescent="0.5">
      <c r="B13" s="23" t="s">
        <v>288</v>
      </c>
      <c r="C13" s="21">
        <v>0.88792340833750005</v>
      </c>
      <c r="D13" s="21">
        <v>0.90324028116131805</v>
      </c>
      <c r="E13" s="21">
        <v>0.90466789301360295</v>
      </c>
      <c r="F13" s="21">
        <v>0.89935402939093101</v>
      </c>
      <c r="G13" s="21">
        <v>0.66758305180249899</v>
      </c>
    </row>
    <row r="14" spans="2:8" x14ac:dyDescent="0.5">
      <c r="B14" s="23" t="s">
        <v>289</v>
      </c>
      <c r="C14" s="21">
        <v>8.0489988675181007E-3</v>
      </c>
      <c r="D14" s="21">
        <v>1.16750211701812E-2</v>
      </c>
      <c r="E14" s="21">
        <v>1.21308467265829E-2</v>
      </c>
      <c r="F14" s="21">
        <v>2.1093689197105199E-2</v>
      </c>
      <c r="G14" s="21">
        <v>8.5988909531446597E-2</v>
      </c>
    </row>
    <row r="15" spans="2:8" x14ac:dyDescent="0.5">
      <c r="B15" s="23" t="s">
        <v>100</v>
      </c>
      <c r="C15" s="22">
        <v>0.87987440946998197</v>
      </c>
      <c r="D15" s="22">
        <v>0.891565259991137</v>
      </c>
      <c r="E15" s="22">
        <v>0.89253704628702002</v>
      </c>
      <c r="F15" s="22">
        <v>0.87826034019382604</v>
      </c>
      <c r="G15" s="22">
        <v>0.58159414227105199</v>
      </c>
    </row>
    <row r="16" spans="2:8" x14ac:dyDescent="0.5">
      <c r="B16" s="16"/>
      <c r="C16" s="16"/>
      <c r="D16" s="16"/>
      <c r="E16" s="16"/>
      <c r="F16" s="16"/>
      <c r="G16" s="16"/>
    </row>
    <row r="17" spans="2:2" x14ac:dyDescent="0.5">
      <c r="B17" t="s">
        <v>59</v>
      </c>
    </row>
    <row r="18" spans="2:2" x14ac:dyDescent="0.5">
      <c r="B18" t="s">
        <v>60</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283</v>
      </c>
      <c r="C9" s="17">
        <v>0.57060045350249899</v>
      </c>
      <c r="D9" s="17">
        <v>0.51550593062360395</v>
      </c>
      <c r="E9" s="17">
        <v>0.62067489153933297</v>
      </c>
      <c r="F9" s="17"/>
      <c r="G9" s="17">
        <v>0.62871855693801204</v>
      </c>
      <c r="H9" s="17">
        <v>0.51192062316637299</v>
      </c>
      <c r="I9" s="17">
        <v>0.58639701077198103</v>
      </c>
      <c r="J9" s="17">
        <v>0.56393297285184696</v>
      </c>
      <c r="K9" s="17">
        <v>0.56419981581140199</v>
      </c>
      <c r="L9" s="17">
        <v>0.58007938312324703</v>
      </c>
      <c r="M9" s="17"/>
      <c r="N9" s="17">
        <v>0.56232291428441095</v>
      </c>
      <c r="O9" s="17">
        <v>0.49568691170180801</v>
      </c>
      <c r="P9" s="17">
        <v>0.62342297053377604</v>
      </c>
      <c r="Q9" s="17">
        <v>0.49260918522677699</v>
      </c>
      <c r="R9" s="17">
        <v>0.65996869532452596</v>
      </c>
      <c r="S9" s="17">
        <v>0.50336326875177595</v>
      </c>
      <c r="T9" s="17">
        <v>0.54724053324354205</v>
      </c>
      <c r="U9" s="17">
        <v>0.54482572239854599</v>
      </c>
      <c r="V9" s="17">
        <v>0.56516172498448403</v>
      </c>
      <c r="W9" s="17">
        <v>0.55535454458958</v>
      </c>
      <c r="X9" s="17">
        <v>0.51174739194029994</v>
      </c>
      <c r="Y9" s="17">
        <v>0.49502492319519498</v>
      </c>
      <c r="Z9" s="17">
        <v>0.648876429204014</v>
      </c>
      <c r="AA9" s="17">
        <v>0.70944120124482701</v>
      </c>
      <c r="AB9" s="17">
        <v>0.602471127656523</v>
      </c>
      <c r="AC9" s="17">
        <v>0.72453898893908797</v>
      </c>
      <c r="AD9" s="17">
        <v>0.59634299413589498</v>
      </c>
      <c r="AE9" s="17"/>
      <c r="AF9" s="17">
        <v>0.52086763486028897</v>
      </c>
      <c r="AG9" s="17">
        <v>0.60337331586968901</v>
      </c>
    </row>
    <row r="10" spans="2:33" x14ac:dyDescent="0.5">
      <c r="B10" s="18" t="s">
        <v>284</v>
      </c>
      <c r="C10" s="17">
        <v>0.332639827658819</v>
      </c>
      <c r="D10" s="17">
        <v>0.365200067525697</v>
      </c>
      <c r="E10" s="17">
        <v>0.30335184458953501</v>
      </c>
      <c r="F10" s="17"/>
      <c r="G10" s="17">
        <v>0.287390200876739</v>
      </c>
      <c r="H10" s="17">
        <v>0.33744520593819899</v>
      </c>
      <c r="I10" s="17">
        <v>0.31190069036886198</v>
      </c>
      <c r="J10" s="17">
        <v>0.35066836598344903</v>
      </c>
      <c r="K10" s="17">
        <v>0.36089180612030602</v>
      </c>
      <c r="L10" s="17">
        <v>0.328196330562115</v>
      </c>
      <c r="M10" s="17"/>
      <c r="N10" s="17">
        <v>0.34269998979327898</v>
      </c>
      <c r="O10" s="17">
        <v>0.27368703771596398</v>
      </c>
      <c r="P10" s="17">
        <v>0.20636261247519899</v>
      </c>
      <c r="Q10" s="17">
        <v>0.39730362405242398</v>
      </c>
      <c r="R10" s="17">
        <v>0.262022872709814</v>
      </c>
      <c r="S10" s="17">
        <v>0.35584415098478001</v>
      </c>
      <c r="T10" s="17">
        <v>0.27860832550134301</v>
      </c>
      <c r="U10" s="17">
        <v>0.34683737178394403</v>
      </c>
      <c r="V10" s="17">
        <v>0.35143752186257898</v>
      </c>
      <c r="W10" s="17">
        <v>0.36426821877375398</v>
      </c>
      <c r="X10" s="17">
        <v>0.38103458947885199</v>
      </c>
      <c r="Y10" s="17">
        <v>0.41421028530418003</v>
      </c>
      <c r="Z10" s="17">
        <v>0.24670899199996699</v>
      </c>
      <c r="AA10" s="17">
        <v>0.22273331183449799</v>
      </c>
      <c r="AB10" s="17">
        <v>0.32910704628625398</v>
      </c>
      <c r="AC10" s="17">
        <v>0.16717385605992399</v>
      </c>
      <c r="AD10" s="17">
        <v>0.33427114942230501</v>
      </c>
      <c r="AE10" s="17"/>
      <c r="AF10" s="17">
        <v>0.373313091783886</v>
      </c>
      <c r="AG10" s="17">
        <v>0.305837017691724</v>
      </c>
    </row>
    <row r="11" spans="2:33" ht="28.7" x14ac:dyDescent="0.5">
      <c r="B11" s="18" t="s">
        <v>307</v>
      </c>
      <c r="C11" s="17">
        <v>7.7717363639995402E-2</v>
      </c>
      <c r="D11" s="17">
        <v>9.0788752680366097E-2</v>
      </c>
      <c r="E11" s="17">
        <v>6.5743445664781394E-2</v>
      </c>
      <c r="F11" s="17"/>
      <c r="G11" s="17">
        <v>6.3818736161228906E-2</v>
      </c>
      <c r="H11" s="17">
        <v>0.120707170522189</v>
      </c>
      <c r="I11" s="17">
        <v>8.2871703911695696E-2</v>
      </c>
      <c r="J11" s="17">
        <v>7.1300813452698897E-2</v>
      </c>
      <c r="K11" s="17">
        <v>4.92241637719492E-2</v>
      </c>
      <c r="L11" s="17">
        <v>7.9516680689746294E-2</v>
      </c>
      <c r="M11" s="17"/>
      <c r="N11" s="17">
        <v>9.4977095922310004E-2</v>
      </c>
      <c r="O11" s="17">
        <v>0.164781192912864</v>
      </c>
      <c r="P11" s="17">
        <v>0.17021441699102499</v>
      </c>
      <c r="Q11" s="17">
        <v>9.18726406277795E-2</v>
      </c>
      <c r="R11" s="17">
        <v>0</v>
      </c>
      <c r="S11" s="17">
        <v>0.14079258026344399</v>
      </c>
      <c r="T11" s="17">
        <v>0.13798990886954801</v>
      </c>
      <c r="U11" s="17">
        <v>7.5139352386663194E-2</v>
      </c>
      <c r="V11" s="17">
        <v>8.3400753152936505E-2</v>
      </c>
      <c r="W11" s="17">
        <v>5.6791897559710598E-2</v>
      </c>
      <c r="X11" s="17">
        <v>0.10721801858084901</v>
      </c>
      <c r="Y11" s="17">
        <v>8.57421253170534E-2</v>
      </c>
      <c r="Z11" s="17">
        <v>7.65384986979981E-2</v>
      </c>
      <c r="AA11" s="17">
        <v>6.7825486920674902E-2</v>
      </c>
      <c r="AB11" s="17">
        <v>5.0136656582630897E-2</v>
      </c>
      <c r="AC11" s="17">
        <v>0.108287155000988</v>
      </c>
      <c r="AD11" s="17">
        <v>3.0509650007172501E-2</v>
      </c>
      <c r="AE11" s="17"/>
      <c r="AF11" s="17">
        <v>8.2874724074861295E-2</v>
      </c>
      <c r="AG11" s="17">
        <v>7.43187735675961E-2</v>
      </c>
    </row>
    <row r="12" spans="2:33" x14ac:dyDescent="0.5">
      <c r="B12" s="18" t="s">
        <v>286</v>
      </c>
      <c r="C12" s="17">
        <v>8.9610605880483495E-3</v>
      </c>
      <c r="D12" s="17">
        <v>1.69613366462276E-2</v>
      </c>
      <c r="E12" s="17">
        <v>1.48297608922372E-3</v>
      </c>
      <c r="F12" s="17"/>
      <c r="G12" s="17">
        <v>1.07735912479201E-2</v>
      </c>
      <c r="H12" s="17">
        <v>2.5182930255538302E-2</v>
      </c>
      <c r="I12" s="17">
        <v>4.6996830453871798E-3</v>
      </c>
      <c r="J12" s="17">
        <v>0</v>
      </c>
      <c r="K12" s="17">
        <v>1.8072365261765401E-2</v>
      </c>
      <c r="L12" s="17">
        <v>3.4830734684870501E-3</v>
      </c>
      <c r="M12" s="17"/>
      <c r="N12" s="17">
        <v>0</v>
      </c>
      <c r="O12" s="17">
        <v>0</v>
      </c>
      <c r="P12" s="17">
        <v>0</v>
      </c>
      <c r="Q12" s="17">
        <v>0</v>
      </c>
      <c r="R12" s="17">
        <v>0</v>
      </c>
      <c r="S12" s="17">
        <v>0</v>
      </c>
      <c r="T12" s="17">
        <v>0</v>
      </c>
      <c r="U12" s="17">
        <v>2.77534322999941E-2</v>
      </c>
      <c r="V12" s="17">
        <v>0</v>
      </c>
      <c r="W12" s="17">
        <v>2.35853390769553E-2</v>
      </c>
      <c r="X12" s="17">
        <v>0</v>
      </c>
      <c r="Y12" s="17">
        <v>0</v>
      </c>
      <c r="Z12" s="17">
        <v>1.14471076480853E-2</v>
      </c>
      <c r="AA12" s="17">
        <v>0</v>
      </c>
      <c r="AB12" s="17">
        <v>1.1353213056234599E-2</v>
      </c>
      <c r="AC12" s="17">
        <v>0</v>
      </c>
      <c r="AD12" s="17">
        <v>1.54118582231479E-2</v>
      </c>
      <c r="AE12" s="17"/>
      <c r="AF12" s="17">
        <v>1.41255820428617E-2</v>
      </c>
      <c r="AG12" s="17">
        <v>5.5577515568698797E-3</v>
      </c>
    </row>
    <row r="13" spans="2:33" x14ac:dyDescent="0.5">
      <c r="B13" s="18" t="s">
        <v>287</v>
      </c>
      <c r="C13" s="17">
        <v>2.7139605821328702E-3</v>
      </c>
      <c r="D13" s="17">
        <v>5.6152163245980196E-3</v>
      </c>
      <c r="E13" s="17">
        <v>0</v>
      </c>
      <c r="F13" s="17"/>
      <c r="G13" s="17">
        <v>0</v>
      </c>
      <c r="H13" s="17">
        <v>0</v>
      </c>
      <c r="I13" s="17">
        <v>0</v>
      </c>
      <c r="J13" s="17">
        <v>8.3834683358714399E-3</v>
      </c>
      <c r="K13" s="17">
        <v>0</v>
      </c>
      <c r="L13" s="17">
        <v>4.52684942288307E-3</v>
      </c>
      <c r="M13" s="17"/>
      <c r="N13" s="17">
        <v>0</v>
      </c>
      <c r="O13" s="17">
        <v>0</v>
      </c>
      <c r="P13" s="17">
        <v>0</v>
      </c>
      <c r="Q13" s="17">
        <v>1.82145500930198E-2</v>
      </c>
      <c r="R13" s="17">
        <v>7.8008431965659999E-2</v>
      </c>
      <c r="S13" s="17">
        <v>0</v>
      </c>
      <c r="T13" s="17">
        <v>0</v>
      </c>
      <c r="U13" s="17">
        <v>5.4441211308528803E-3</v>
      </c>
      <c r="V13" s="17">
        <v>0</v>
      </c>
      <c r="W13" s="17">
        <v>0</v>
      </c>
      <c r="X13" s="17">
        <v>0</v>
      </c>
      <c r="Y13" s="17">
        <v>0</v>
      </c>
      <c r="Z13" s="17">
        <v>0</v>
      </c>
      <c r="AA13" s="17">
        <v>0</v>
      </c>
      <c r="AB13" s="17">
        <v>0</v>
      </c>
      <c r="AC13" s="17">
        <v>0</v>
      </c>
      <c r="AD13" s="17">
        <v>0</v>
      </c>
      <c r="AE13" s="17"/>
      <c r="AF13" s="17">
        <v>4.6864799342204002E-3</v>
      </c>
      <c r="AG13" s="17">
        <v>1.4141125741674501E-3</v>
      </c>
    </row>
    <row r="14" spans="2:33" x14ac:dyDescent="0.5">
      <c r="B14" s="18" t="s">
        <v>231</v>
      </c>
      <c r="C14" s="17">
        <v>7.3673340285051701E-3</v>
      </c>
      <c r="D14" s="17">
        <v>5.9286961995075804E-3</v>
      </c>
      <c r="E14" s="17">
        <v>8.7468421171265198E-3</v>
      </c>
      <c r="F14" s="17"/>
      <c r="G14" s="17">
        <v>9.2989147761002693E-3</v>
      </c>
      <c r="H14" s="17">
        <v>4.7440701177000498E-3</v>
      </c>
      <c r="I14" s="17">
        <v>1.4130911902074101E-2</v>
      </c>
      <c r="J14" s="17">
        <v>5.7143793761339004E-3</v>
      </c>
      <c r="K14" s="17">
        <v>7.6118490345775097E-3</v>
      </c>
      <c r="L14" s="17">
        <v>4.1976827335220099E-3</v>
      </c>
      <c r="M14" s="17"/>
      <c r="N14" s="17">
        <v>0</v>
      </c>
      <c r="O14" s="17">
        <v>6.5844857669363793E-2</v>
      </c>
      <c r="P14" s="17">
        <v>0</v>
      </c>
      <c r="Q14" s="17">
        <v>0</v>
      </c>
      <c r="R14" s="17">
        <v>0</v>
      </c>
      <c r="S14" s="17">
        <v>0</v>
      </c>
      <c r="T14" s="17">
        <v>3.6161232385567399E-2</v>
      </c>
      <c r="U14" s="17">
        <v>0</v>
      </c>
      <c r="V14" s="17">
        <v>0</v>
      </c>
      <c r="W14" s="17">
        <v>0</v>
      </c>
      <c r="X14" s="17">
        <v>0</v>
      </c>
      <c r="Y14" s="17">
        <v>5.0226661835710102E-3</v>
      </c>
      <c r="Z14" s="17">
        <v>1.64289724499358E-2</v>
      </c>
      <c r="AA14" s="17">
        <v>0</v>
      </c>
      <c r="AB14" s="17">
        <v>6.9319564183574498E-3</v>
      </c>
      <c r="AC14" s="17">
        <v>0</v>
      </c>
      <c r="AD14" s="17">
        <v>2.346434821148E-2</v>
      </c>
      <c r="AE14" s="17"/>
      <c r="AF14" s="17">
        <v>4.13248730388187E-3</v>
      </c>
      <c r="AG14" s="17">
        <v>9.4990287399537993E-3</v>
      </c>
    </row>
    <row r="15" spans="2:33" x14ac:dyDescent="0.5">
      <c r="B15" s="18" t="s">
        <v>288</v>
      </c>
      <c r="C15" s="21">
        <v>0.90324028116131805</v>
      </c>
      <c r="D15" s="21">
        <v>0.88070599814930095</v>
      </c>
      <c r="E15" s="21">
        <v>0.92402673612886799</v>
      </c>
      <c r="F15" s="21"/>
      <c r="G15" s="21">
        <v>0.91610875781475098</v>
      </c>
      <c r="H15" s="21">
        <v>0.84936582910457203</v>
      </c>
      <c r="I15" s="21">
        <v>0.89829770114084295</v>
      </c>
      <c r="J15" s="21">
        <v>0.91460133883529604</v>
      </c>
      <c r="K15" s="21">
        <v>0.92509162193170802</v>
      </c>
      <c r="L15" s="21">
        <v>0.90827571368536197</v>
      </c>
      <c r="M15" s="21"/>
      <c r="N15" s="21">
        <v>0.90502290407769004</v>
      </c>
      <c r="O15" s="21">
        <v>0.76937394941777204</v>
      </c>
      <c r="P15" s="21">
        <v>0.82978558300897498</v>
      </c>
      <c r="Q15" s="21">
        <v>0.88991280927920102</v>
      </c>
      <c r="R15" s="21">
        <v>0.92199156803434001</v>
      </c>
      <c r="S15" s="21">
        <v>0.85920741973655601</v>
      </c>
      <c r="T15" s="21">
        <v>0.82584885874488501</v>
      </c>
      <c r="U15" s="21">
        <v>0.89166309418249001</v>
      </c>
      <c r="V15" s="21">
        <v>0.91659924684706295</v>
      </c>
      <c r="W15" s="21">
        <v>0.91962276336333404</v>
      </c>
      <c r="X15" s="21">
        <v>0.89278198141915199</v>
      </c>
      <c r="Y15" s="21">
        <v>0.909235208499376</v>
      </c>
      <c r="Z15" s="21">
        <v>0.89558542120398099</v>
      </c>
      <c r="AA15" s="21">
        <v>0.93217451307932497</v>
      </c>
      <c r="AB15" s="21">
        <v>0.93157817394277698</v>
      </c>
      <c r="AC15" s="21">
        <v>0.89171284499901204</v>
      </c>
      <c r="AD15" s="21">
        <v>0.93061414355820005</v>
      </c>
      <c r="AE15" s="21"/>
      <c r="AF15" s="21">
        <v>0.89418072664417503</v>
      </c>
      <c r="AG15" s="21">
        <v>0.90921033356141301</v>
      </c>
    </row>
    <row r="16" spans="2:33" x14ac:dyDescent="0.5">
      <c r="B16" s="18" t="s">
        <v>289</v>
      </c>
      <c r="C16" s="21">
        <v>1.16750211701812E-2</v>
      </c>
      <c r="D16" s="21">
        <v>2.25765529708256E-2</v>
      </c>
      <c r="E16" s="21">
        <v>1.48297608922372E-3</v>
      </c>
      <c r="F16" s="21"/>
      <c r="G16" s="21">
        <v>1.07735912479201E-2</v>
      </c>
      <c r="H16" s="21">
        <v>2.5182930255538302E-2</v>
      </c>
      <c r="I16" s="21">
        <v>4.6996830453871798E-3</v>
      </c>
      <c r="J16" s="21">
        <v>8.3834683358714399E-3</v>
      </c>
      <c r="K16" s="21">
        <v>1.8072365261765401E-2</v>
      </c>
      <c r="L16" s="21">
        <v>8.0099228913701106E-3</v>
      </c>
      <c r="M16" s="21"/>
      <c r="N16" s="21">
        <v>0</v>
      </c>
      <c r="O16" s="21">
        <v>0</v>
      </c>
      <c r="P16" s="21">
        <v>0</v>
      </c>
      <c r="Q16" s="21">
        <v>1.82145500930198E-2</v>
      </c>
      <c r="R16" s="21">
        <v>7.8008431965659999E-2</v>
      </c>
      <c r="S16" s="21">
        <v>0</v>
      </c>
      <c r="T16" s="21">
        <v>0</v>
      </c>
      <c r="U16" s="21">
        <v>3.3197553430847002E-2</v>
      </c>
      <c r="V16" s="21">
        <v>0</v>
      </c>
      <c r="W16" s="21">
        <v>2.35853390769553E-2</v>
      </c>
      <c r="X16" s="21">
        <v>0</v>
      </c>
      <c r="Y16" s="21">
        <v>0</v>
      </c>
      <c r="Z16" s="21">
        <v>1.14471076480853E-2</v>
      </c>
      <c r="AA16" s="21">
        <v>0</v>
      </c>
      <c r="AB16" s="21">
        <v>1.1353213056234599E-2</v>
      </c>
      <c r="AC16" s="21">
        <v>0</v>
      </c>
      <c r="AD16" s="21">
        <v>1.54118582231479E-2</v>
      </c>
      <c r="AE16" s="21"/>
      <c r="AF16" s="21">
        <v>1.8812061977082101E-2</v>
      </c>
      <c r="AG16" s="21">
        <v>6.9718641310373402E-3</v>
      </c>
    </row>
    <row r="17" spans="2:33" x14ac:dyDescent="0.5">
      <c r="B17" s="18" t="s">
        <v>100</v>
      </c>
      <c r="C17" s="22">
        <v>0.891565259991137</v>
      </c>
      <c r="D17" s="22">
        <v>0.858129445178475</v>
      </c>
      <c r="E17" s="22">
        <v>0.922543760039645</v>
      </c>
      <c r="F17" s="22"/>
      <c r="G17" s="22">
        <v>0.905335166566831</v>
      </c>
      <c r="H17" s="22">
        <v>0.82418289884903395</v>
      </c>
      <c r="I17" s="22">
        <v>0.89359801809545603</v>
      </c>
      <c r="J17" s="22">
        <v>0.90621787049942404</v>
      </c>
      <c r="K17" s="22">
        <v>0.90701925666994299</v>
      </c>
      <c r="L17" s="22">
        <v>0.90026579079399105</v>
      </c>
      <c r="M17" s="22"/>
      <c r="N17" s="22">
        <v>0.90502290407769004</v>
      </c>
      <c r="O17" s="22">
        <v>0.76937394941777204</v>
      </c>
      <c r="P17" s="22">
        <v>0.82978558300897498</v>
      </c>
      <c r="Q17" s="22">
        <v>0.87169825918618105</v>
      </c>
      <c r="R17" s="22">
        <v>0.84398313606868003</v>
      </c>
      <c r="S17" s="22">
        <v>0.85920741973655601</v>
      </c>
      <c r="T17" s="22">
        <v>0.82584885874488501</v>
      </c>
      <c r="U17" s="22">
        <v>0.85846554075164305</v>
      </c>
      <c r="V17" s="22">
        <v>0.91659924684706295</v>
      </c>
      <c r="W17" s="22">
        <v>0.896037424286379</v>
      </c>
      <c r="X17" s="22">
        <v>0.89278198141915199</v>
      </c>
      <c r="Y17" s="22">
        <v>0.909235208499376</v>
      </c>
      <c r="Z17" s="22">
        <v>0.88413831355589501</v>
      </c>
      <c r="AA17" s="22">
        <v>0.93217451307932497</v>
      </c>
      <c r="AB17" s="22">
        <v>0.92022496088654304</v>
      </c>
      <c r="AC17" s="22">
        <v>0.89171284499901204</v>
      </c>
      <c r="AD17" s="22">
        <v>0.91520228533505199</v>
      </c>
      <c r="AE17" s="22"/>
      <c r="AF17" s="22">
        <v>0.87536866466709295</v>
      </c>
      <c r="AG17" s="22">
        <v>0.902238469430375</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283</v>
      </c>
      <c r="C9" s="17">
        <v>0.62136683813707705</v>
      </c>
      <c r="D9" s="17">
        <v>0.54227783843145705</v>
      </c>
      <c r="E9" s="17">
        <v>0.695748903448274</v>
      </c>
      <c r="F9" s="17"/>
      <c r="G9" s="17">
        <v>0.53305692457724296</v>
      </c>
      <c r="H9" s="17">
        <v>0.56169853959253302</v>
      </c>
      <c r="I9" s="17">
        <v>0.55181748656102003</v>
      </c>
      <c r="J9" s="17">
        <v>0.60969897981306098</v>
      </c>
      <c r="K9" s="17">
        <v>0.66964504516822798</v>
      </c>
      <c r="L9" s="17">
        <v>0.71600521068258205</v>
      </c>
      <c r="M9" s="17"/>
      <c r="N9" s="17">
        <v>0.57159678611907505</v>
      </c>
      <c r="O9" s="17">
        <v>0.58486501084055598</v>
      </c>
      <c r="P9" s="17">
        <v>0.61402686951538599</v>
      </c>
      <c r="Q9" s="17">
        <v>0.49775720338872798</v>
      </c>
      <c r="R9" s="17">
        <v>0.58660336119366796</v>
      </c>
      <c r="S9" s="17">
        <v>0.69155155355475995</v>
      </c>
      <c r="T9" s="17">
        <v>0.58880612172262503</v>
      </c>
      <c r="U9" s="17">
        <v>0.62522707539650102</v>
      </c>
      <c r="V9" s="17">
        <v>0.67044397779323595</v>
      </c>
      <c r="W9" s="17">
        <v>0.57781597941264096</v>
      </c>
      <c r="X9" s="17">
        <v>0.55451779630695397</v>
      </c>
      <c r="Y9" s="17">
        <v>0.69725759841977397</v>
      </c>
      <c r="Z9" s="17">
        <v>0.59998200118164802</v>
      </c>
      <c r="AA9" s="17">
        <v>0.69420101334223405</v>
      </c>
      <c r="AB9" s="17">
        <v>0.61615183539254104</v>
      </c>
      <c r="AC9" s="17">
        <v>0.60814550620971497</v>
      </c>
      <c r="AD9" s="17">
        <v>0.61863298012650703</v>
      </c>
      <c r="AE9" s="17"/>
      <c r="AF9" s="17">
        <v>0.58940806365874798</v>
      </c>
      <c r="AG9" s="17">
        <v>0.64242698606348903</v>
      </c>
    </row>
    <row r="10" spans="2:33" x14ac:dyDescent="0.5">
      <c r="B10" s="18" t="s">
        <v>284</v>
      </c>
      <c r="C10" s="17">
        <v>0.28330105487652502</v>
      </c>
      <c r="D10" s="17">
        <v>0.34630398504524401</v>
      </c>
      <c r="E10" s="17">
        <v>0.22365567420553001</v>
      </c>
      <c r="F10" s="17"/>
      <c r="G10" s="17">
        <v>0.32787814847188801</v>
      </c>
      <c r="H10" s="17">
        <v>0.31078886202976402</v>
      </c>
      <c r="I10" s="17">
        <v>0.34346143561500397</v>
      </c>
      <c r="J10" s="17">
        <v>0.29763752846802899</v>
      </c>
      <c r="K10" s="17">
        <v>0.24758784271682499</v>
      </c>
      <c r="L10" s="17">
        <v>0.218982121124292</v>
      </c>
      <c r="M10" s="17"/>
      <c r="N10" s="17">
        <v>0.35615955621142897</v>
      </c>
      <c r="O10" s="17">
        <v>0.23200300207819899</v>
      </c>
      <c r="P10" s="17">
        <v>0.17660665181186799</v>
      </c>
      <c r="Q10" s="17">
        <v>0.33356786105119801</v>
      </c>
      <c r="R10" s="17">
        <v>0.41339663880633198</v>
      </c>
      <c r="S10" s="17">
        <v>0.30844844644524</v>
      </c>
      <c r="T10" s="17">
        <v>0.29444714369691399</v>
      </c>
      <c r="U10" s="17">
        <v>0.27601323631428998</v>
      </c>
      <c r="V10" s="17">
        <v>0.26128797901425399</v>
      </c>
      <c r="W10" s="17">
        <v>0.34180678395069303</v>
      </c>
      <c r="X10" s="17">
        <v>0.33826418511219802</v>
      </c>
      <c r="Y10" s="17">
        <v>0.22614107370264699</v>
      </c>
      <c r="Z10" s="17">
        <v>0.27351434555569898</v>
      </c>
      <c r="AA10" s="17">
        <v>0.19026048299853801</v>
      </c>
      <c r="AB10" s="17">
        <v>0.30807409986623002</v>
      </c>
      <c r="AC10" s="17">
        <v>0.25295916784968903</v>
      </c>
      <c r="AD10" s="17">
        <v>0.31360850047786198</v>
      </c>
      <c r="AE10" s="17"/>
      <c r="AF10" s="17">
        <v>0.31519026775051801</v>
      </c>
      <c r="AG10" s="17">
        <v>0.26228674655758399</v>
      </c>
    </row>
    <row r="11" spans="2:33" ht="28.7" x14ac:dyDescent="0.5">
      <c r="B11" s="18" t="s">
        <v>307</v>
      </c>
      <c r="C11" s="17">
        <v>7.4717275268276498E-2</v>
      </c>
      <c r="D11" s="17">
        <v>8.5294266803789806E-2</v>
      </c>
      <c r="E11" s="17">
        <v>6.5074142961585604E-2</v>
      </c>
      <c r="F11" s="17"/>
      <c r="G11" s="17">
        <v>0.11337100882579799</v>
      </c>
      <c r="H11" s="17">
        <v>0.107026729216748</v>
      </c>
      <c r="I11" s="17">
        <v>7.7605581747246993E-2</v>
      </c>
      <c r="J11" s="17">
        <v>7.1802986108642594E-2</v>
      </c>
      <c r="K11" s="17">
        <v>5.8027496686367898E-2</v>
      </c>
      <c r="L11" s="17">
        <v>5.4106895027302697E-2</v>
      </c>
      <c r="M11" s="17"/>
      <c r="N11" s="17">
        <v>5.8210405743128003E-2</v>
      </c>
      <c r="O11" s="17">
        <v>0.117287129411882</v>
      </c>
      <c r="P11" s="17">
        <v>0.20936647867274599</v>
      </c>
      <c r="Q11" s="17">
        <v>0.16867493556007501</v>
      </c>
      <c r="R11" s="17">
        <v>0</v>
      </c>
      <c r="S11" s="17">
        <v>0</v>
      </c>
      <c r="T11" s="17">
        <v>2.2798186576993399E-2</v>
      </c>
      <c r="U11" s="17">
        <v>5.9055684232293501E-2</v>
      </c>
      <c r="V11" s="17">
        <v>6.8268043192509897E-2</v>
      </c>
      <c r="W11" s="17">
        <v>8.0377236636665905E-2</v>
      </c>
      <c r="X11" s="17">
        <v>0.10721801858084901</v>
      </c>
      <c r="Y11" s="17">
        <v>6.7079044133101104E-2</v>
      </c>
      <c r="Z11" s="17">
        <v>7.5274798951900895E-2</v>
      </c>
      <c r="AA11" s="17">
        <v>0.11553850365922801</v>
      </c>
      <c r="AB11" s="17">
        <v>6.8842108322871201E-2</v>
      </c>
      <c r="AC11" s="17">
        <v>0.138895325940596</v>
      </c>
      <c r="AD11" s="17">
        <v>2.8882312961003399E-2</v>
      </c>
      <c r="AE11" s="17"/>
      <c r="AF11" s="17">
        <v>7.2843706457956306E-2</v>
      </c>
      <c r="AG11" s="17">
        <v>7.5951916988421603E-2</v>
      </c>
    </row>
    <row r="12" spans="2:33" x14ac:dyDescent="0.5">
      <c r="B12" s="18" t="s">
        <v>286</v>
      </c>
      <c r="C12" s="17">
        <v>8.6976848619861793E-3</v>
      </c>
      <c r="D12" s="17">
        <v>1.30919612937219E-2</v>
      </c>
      <c r="E12" s="17">
        <v>4.6048526310490702E-3</v>
      </c>
      <c r="F12" s="17"/>
      <c r="G12" s="17">
        <v>0</v>
      </c>
      <c r="H12" s="17">
        <v>1.5741799043255299E-2</v>
      </c>
      <c r="I12" s="17">
        <v>1.2984584174654701E-2</v>
      </c>
      <c r="J12" s="17">
        <v>5.3789909179605697E-3</v>
      </c>
      <c r="K12" s="17">
        <v>9.6918131544186104E-3</v>
      </c>
      <c r="L12" s="17">
        <v>6.7080904323011696E-3</v>
      </c>
      <c r="M12" s="17"/>
      <c r="N12" s="17">
        <v>0</v>
      </c>
      <c r="O12" s="17">
        <v>0</v>
      </c>
      <c r="P12" s="17">
        <v>0</v>
      </c>
      <c r="Q12" s="17">
        <v>0</v>
      </c>
      <c r="R12" s="17">
        <v>0</v>
      </c>
      <c r="S12" s="17">
        <v>0</v>
      </c>
      <c r="T12" s="17">
        <v>5.7787315617899598E-2</v>
      </c>
      <c r="U12" s="17">
        <v>2.7659316039040201E-2</v>
      </c>
      <c r="V12" s="17">
        <v>0</v>
      </c>
      <c r="W12" s="17">
        <v>0</v>
      </c>
      <c r="X12" s="17">
        <v>0</v>
      </c>
      <c r="Y12" s="17">
        <v>6.4568326518017099E-3</v>
      </c>
      <c r="Z12" s="17">
        <v>1.28063910703674E-2</v>
      </c>
      <c r="AA12" s="17">
        <v>0</v>
      </c>
      <c r="AB12" s="17">
        <v>0</v>
      </c>
      <c r="AC12" s="17">
        <v>0</v>
      </c>
      <c r="AD12" s="17">
        <v>1.54118582231479E-2</v>
      </c>
      <c r="AE12" s="17"/>
      <c r="AF12" s="17">
        <v>1.52190181591145E-2</v>
      </c>
      <c r="AG12" s="17">
        <v>4.4002658852953999E-3</v>
      </c>
    </row>
    <row r="13" spans="2:33" x14ac:dyDescent="0.5">
      <c r="B13" s="18" t="s">
        <v>287</v>
      </c>
      <c r="C13" s="17">
        <v>3.43316186459668E-3</v>
      </c>
      <c r="D13" s="17">
        <v>7.1032522262796998E-3</v>
      </c>
      <c r="E13" s="17">
        <v>0</v>
      </c>
      <c r="F13" s="17"/>
      <c r="G13" s="17">
        <v>1.64489372532634E-2</v>
      </c>
      <c r="H13" s="17">
        <v>0</v>
      </c>
      <c r="I13" s="17">
        <v>0</v>
      </c>
      <c r="J13" s="17">
        <v>3.9984379950256197E-3</v>
      </c>
      <c r="K13" s="17">
        <v>7.4359532395826796E-3</v>
      </c>
      <c r="L13" s="17">
        <v>0</v>
      </c>
      <c r="M13" s="17"/>
      <c r="N13" s="17">
        <v>0</v>
      </c>
      <c r="O13" s="17">
        <v>0</v>
      </c>
      <c r="P13" s="17">
        <v>0</v>
      </c>
      <c r="Q13" s="17">
        <v>0</v>
      </c>
      <c r="R13" s="17">
        <v>0</v>
      </c>
      <c r="S13" s="17">
        <v>0</v>
      </c>
      <c r="T13" s="17">
        <v>0</v>
      </c>
      <c r="U13" s="17">
        <v>1.2044688017874901E-2</v>
      </c>
      <c r="V13" s="17">
        <v>0</v>
      </c>
      <c r="W13" s="17">
        <v>0</v>
      </c>
      <c r="X13" s="17">
        <v>0</v>
      </c>
      <c r="Y13" s="17">
        <v>3.0654510926765798E-3</v>
      </c>
      <c r="Z13" s="17">
        <v>1.14471076480853E-2</v>
      </c>
      <c r="AA13" s="17">
        <v>0</v>
      </c>
      <c r="AB13" s="17">
        <v>0</v>
      </c>
      <c r="AC13" s="17">
        <v>0</v>
      </c>
      <c r="AD13" s="17">
        <v>0</v>
      </c>
      <c r="AE13" s="17"/>
      <c r="AF13" s="17">
        <v>3.2064566697809901E-3</v>
      </c>
      <c r="AG13" s="17">
        <v>3.5825557326795098E-3</v>
      </c>
    </row>
    <row r="14" spans="2:33" x14ac:dyDescent="0.5">
      <c r="B14" s="18" t="s">
        <v>231</v>
      </c>
      <c r="C14" s="17">
        <v>8.4839849915380895E-3</v>
      </c>
      <c r="D14" s="17">
        <v>5.9286961995075804E-3</v>
      </c>
      <c r="E14" s="17">
        <v>1.0916426753561E-2</v>
      </c>
      <c r="F14" s="17"/>
      <c r="G14" s="17">
        <v>9.2449808718069702E-3</v>
      </c>
      <c r="H14" s="17">
        <v>4.7440701177000498E-3</v>
      </c>
      <c r="I14" s="17">
        <v>1.4130911902074101E-2</v>
      </c>
      <c r="J14" s="17">
        <v>1.1483076697281601E-2</v>
      </c>
      <c r="K14" s="17">
        <v>7.6118490345775097E-3</v>
      </c>
      <c r="L14" s="17">
        <v>4.1976827335220099E-3</v>
      </c>
      <c r="M14" s="17"/>
      <c r="N14" s="17">
        <v>1.40332519263675E-2</v>
      </c>
      <c r="O14" s="17">
        <v>6.5844857669363793E-2</v>
      </c>
      <c r="P14" s="17">
        <v>0</v>
      </c>
      <c r="Q14" s="17">
        <v>0</v>
      </c>
      <c r="R14" s="17">
        <v>0</v>
      </c>
      <c r="S14" s="17">
        <v>0</v>
      </c>
      <c r="T14" s="17">
        <v>3.6161232385567399E-2</v>
      </c>
      <c r="U14" s="17">
        <v>0</v>
      </c>
      <c r="V14" s="17">
        <v>0</v>
      </c>
      <c r="W14" s="17">
        <v>0</v>
      </c>
      <c r="X14" s="17">
        <v>0</v>
      </c>
      <c r="Y14" s="17">
        <v>0</v>
      </c>
      <c r="Z14" s="17">
        <v>2.6975355592299001E-2</v>
      </c>
      <c r="AA14" s="17">
        <v>0</v>
      </c>
      <c r="AB14" s="17">
        <v>6.9319564183574498E-3</v>
      </c>
      <c r="AC14" s="17">
        <v>0</v>
      </c>
      <c r="AD14" s="17">
        <v>2.346434821148E-2</v>
      </c>
      <c r="AE14" s="17"/>
      <c r="AF14" s="17">
        <v>4.13248730388187E-3</v>
      </c>
      <c r="AG14" s="17">
        <v>1.13515287725307E-2</v>
      </c>
    </row>
    <row r="15" spans="2:33" x14ac:dyDescent="0.5">
      <c r="B15" s="18" t="s">
        <v>288</v>
      </c>
      <c r="C15" s="21">
        <v>0.90466789301360295</v>
      </c>
      <c r="D15" s="21">
        <v>0.888581823476701</v>
      </c>
      <c r="E15" s="21">
        <v>0.91940457765380401</v>
      </c>
      <c r="F15" s="21"/>
      <c r="G15" s="21">
        <v>0.86093507304913097</v>
      </c>
      <c r="H15" s="21">
        <v>0.87248740162229699</v>
      </c>
      <c r="I15" s="21">
        <v>0.89527892217602401</v>
      </c>
      <c r="J15" s="21">
        <v>0.90733650828109003</v>
      </c>
      <c r="K15" s="21">
        <v>0.91723288788505297</v>
      </c>
      <c r="L15" s="21">
        <v>0.93498733180687399</v>
      </c>
      <c r="M15" s="21"/>
      <c r="N15" s="21">
        <v>0.92775634233050397</v>
      </c>
      <c r="O15" s="21">
        <v>0.81686801291875499</v>
      </c>
      <c r="P15" s="21">
        <v>0.79063352132725395</v>
      </c>
      <c r="Q15" s="21">
        <v>0.83132506443992504</v>
      </c>
      <c r="R15" s="21">
        <v>1</v>
      </c>
      <c r="S15" s="21">
        <v>1</v>
      </c>
      <c r="T15" s="21">
        <v>0.88325326541953997</v>
      </c>
      <c r="U15" s="21">
        <v>0.901240311710791</v>
      </c>
      <c r="V15" s="21">
        <v>0.93173195680748999</v>
      </c>
      <c r="W15" s="21">
        <v>0.91962276336333404</v>
      </c>
      <c r="X15" s="21">
        <v>0.89278198141915099</v>
      </c>
      <c r="Y15" s="21">
        <v>0.92339867212242099</v>
      </c>
      <c r="Z15" s="21">
        <v>0.873496346737347</v>
      </c>
      <c r="AA15" s="21">
        <v>0.88446149634077198</v>
      </c>
      <c r="AB15" s="21">
        <v>0.92422593525877095</v>
      </c>
      <c r="AC15" s="21">
        <v>0.86110467405940505</v>
      </c>
      <c r="AD15" s="21">
        <v>0.93224148060436896</v>
      </c>
      <c r="AE15" s="21"/>
      <c r="AF15" s="21">
        <v>0.90459833140926604</v>
      </c>
      <c r="AG15" s="21">
        <v>0.90471373262107302</v>
      </c>
    </row>
    <row r="16" spans="2:33" x14ac:dyDescent="0.5">
      <c r="B16" s="18" t="s">
        <v>289</v>
      </c>
      <c r="C16" s="21">
        <v>1.21308467265829E-2</v>
      </c>
      <c r="D16" s="21">
        <v>2.0195213520001601E-2</v>
      </c>
      <c r="E16" s="21">
        <v>4.6048526310490702E-3</v>
      </c>
      <c r="F16" s="21"/>
      <c r="G16" s="21">
        <v>1.64489372532634E-2</v>
      </c>
      <c r="H16" s="21">
        <v>1.5741799043255299E-2</v>
      </c>
      <c r="I16" s="21">
        <v>1.2984584174654701E-2</v>
      </c>
      <c r="J16" s="21">
        <v>9.3774289129862007E-3</v>
      </c>
      <c r="K16" s="21">
        <v>1.7127766394001299E-2</v>
      </c>
      <c r="L16" s="21">
        <v>6.7080904323011696E-3</v>
      </c>
      <c r="M16" s="21"/>
      <c r="N16" s="21">
        <v>0</v>
      </c>
      <c r="O16" s="21">
        <v>0</v>
      </c>
      <c r="P16" s="21">
        <v>0</v>
      </c>
      <c r="Q16" s="21">
        <v>0</v>
      </c>
      <c r="R16" s="21">
        <v>0</v>
      </c>
      <c r="S16" s="21">
        <v>0</v>
      </c>
      <c r="T16" s="21">
        <v>5.7787315617899598E-2</v>
      </c>
      <c r="U16" s="21">
        <v>3.9704004056915203E-2</v>
      </c>
      <c r="V16" s="21">
        <v>0</v>
      </c>
      <c r="W16" s="21">
        <v>0</v>
      </c>
      <c r="X16" s="21">
        <v>0</v>
      </c>
      <c r="Y16" s="21">
        <v>9.5222837444782805E-3</v>
      </c>
      <c r="Z16" s="21">
        <v>2.4253498718452799E-2</v>
      </c>
      <c r="AA16" s="21">
        <v>0</v>
      </c>
      <c r="AB16" s="21">
        <v>0</v>
      </c>
      <c r="AC16" s="21">
        <v>0</v>
      </c>
      <c r="AD16" s="21">
        <v>1.54118582231479E-2</v>
      </c>
      <c r="AE16" s="21"/>
      <c r="AF16" s="21">
        <v>1.8425474828895401E-2</v>
      </c>
      <c r="AG16" s="21">
        <v>7.9828216179748997E-3</v>
      </c>
    </row>
    <row r="17" spans="2:33" x14ac:dyDescent="0.5">
      <c r="B17" s="18" t="s">
        <v>100</v>
      </c>
      <c r="C17" s="22">
        <v>0.89253704628702002</v>
      </c>
      <c r="D17" s="22">
        <v>0.86838660995669903</v>
      </c>
      <c r="E17" s="22">
        <v>0.91479972502275497</v>
      </c>
      <c r="F17" s="22"/>
      <c r="G17" s="22">
        <v>0.84448613579586795</v>
      </c>
      <c r="H17" s="22">
        <v>0.85674560257904198</v>
      </c>
      <c r="I17" s="22">
        <v>0.88229433800136903</v>
      </c>
      <c r="J17" s="22">
        <v>0.89795907936810304</v>
      </c>
      <c r="K17" s="22">
        <v>0.90010512149105204</v>
      </c>
      <c r="L17" s="22">
        <v>0.92827924137457296</v>
      </c>
      <c r="M17" s="22"/>
      <c r="N17" s="22">
        <v>0.92775634233050397</v>
      </c>
      <c r="O17" s="22">
        <v>0.81686801291875499</v>
      </c>
      <c r="P17" s="22">
        <v>0.79063352132725395</v>
      </c>
      <c r="Q17" s="22">
        <v>0.83132506443992504</v>
      </c>
      <c r="R17" s="22">
        <v>1</v>
      </c>
      <c r="S17" s="22">
        <v>1</v>
      </c>
      <c r="T17" s="22">
        <v>0.82546594980164001</v>
      </c>
      <c r="U17" s="22">
        <v>0.86153630765387601</v>
      </c>
      <c r="V17" s="22">
        <v>0.93173195680748999</v>
      </c>
      <c r="W17" s="22">
        <v>0.91962276336333404</v>
      </c>
      <c r="X17" s="22">
        <v>0.89278198141915099</v>
      </c>
      <c r="Y17" s="22">
        <v>0.91387638837794205</v>
      </c>
      <c r="Z17" s="22">
        <v>0.84924284801889405</v>
      </c>
      <c r="AA17" s="22">
        <v>0.88446149634077198</v>
      </c>
      <c r="AB17" s="22">
        <v>0.92422593525877095</v>
      </c>
      <c r="AC17" s="22">
        <v>0.86110467405940505</v>
      </c>
      <c r="AD17" s="22">
        <v>0.91682962238122101</v>
      </c>
      <c r="AE17" s="22"/>
      <c r="AF17" s="22">
        <v>0.88617285658037104</v>
      </c>
      <c r="AG17" s="22">
        <v>0.89673091100309799</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283</v>
      </c>
      <c r="C9" s="17">
        <v>0.57369756410946804</v>
      </c>
      <c r="D9" s="17">
        <v>0.54875018936662301</v>
      </c>
      <c r="E9" s="17">
        <v>0.59776797763691203</v>
      </c>
      <c r="F9" s="17"/>
      <c r="G9" s="17">
        <v>0.58013879001061297</v>
      </c>
      <c r="H9" s="17">
        <v>0.59246978689752305</v>
      </c>
      <c r="I9" s="17">
        <v>0.53816397760191104</v>
      </c>
      <c r="J9" s="17">
        <v>0.57470455306340396</v>
      </c>
      <c r="K9" s="17">
        <v>0.59599547537633601</v>
      </c>
      <c r="L9" s="17">
        <v>0.57161378735878998</v>
      </c>
      <c r="M9" s="17"/>
      <c r="N9" s="17">
        <v>0.470148391303575</v>
      </c>
      <c r="O9" s="17">
        <v>0.430503519339412</v>
      </c>
      <c r="P9" s="17">
        <v>0.60011950793284197</v>
      </c>
      <c r="Q9" s="17">
        <v>0.54978789220310598</v>
      </c>
      <c r="R9" s="17">
        <v>0.45390600630425598</v>
      </c>
      <c r="S9" s="17">
        <v>0.50336326875177595</v>
      </c>
      <c r="T9" s="17">
        <v>0.52182331155626105</v>
      </c>
      <c r="U9" s="17">
        <v>0.58763055292900201</v>
      </c>
      <c r="V9" s="17">
        <v>0.57327150817594896</v>
      </c>
      <c r="W9" s="17">
        <v>0.51968983054079598</v>
      </c>
      <c r="X9" s="17">
        <v>0.52435716400447696</v>
      </c>
      <c r="Y9" s="17">
        <v>0.59018768194907101</v>
      </c>
      <c r="Z9" s="17">
        <v>0.582155535994065</v>
      </c>
      <c r="AA9" s="17">
        <v>0.63581631320508902</v>
      </c>
      <c r="AB9" s="17">
        <v>0.61872528660956505</v>
      </c>
      <c r="AC9" s="17">
        <v>0.61038488349737496</v>
      </c>
      <c r="AD9" s="17">
        <v>0.575793042378135</v>
      </c>
      <c r="AE9" s="17"/>
      <c r="AF9" s="17">
        <v>0.57081859640422905</v>
      </c>
      <c r="AG9" s="17">
        <v>0.57559474216893403</v>
      </c>
    </row>
    <row r="10" spans="2:33" x14ac:dyDescent="0.5">
      <c r="B10" s="18" t="s">
        <v>284</v>
      </c>
      <c r="C10" s="17">
        <v>0.31422584422803201</v>
      </c>
      <c r="D10" s="17">
        <v>0.33858427576671202</v>
      </c>
      <c r="E10" s="17">
        <v>0.292568588822674</v>
      </c>
      <c r="F10" s="17"/>
      <c r="G10" s="17">
        <v>0.31697171598636997</v>
      </c>
      <c r="H10" s="17">
        <v>0.29341014673946803</v>
      </c>
      <c r="I10" s="17">
        <v>0.31090062848441802</v>
      </c>
      <c r="J10" s="17">
        <v>0.32406149396230999</v>
      </c>
      <c r="K10" s="17">
        <v>0.33864849190735802</v>
      </c>
      <c r="L10" s="17">
        <v>0.30271354899239999</v>
      </c>
      <c r="M10" s="17"/>
      <c r="N10" s="17">
        <v>0.38082129132008902</v>
      </c>
      <c r="O10" s="17">
        <v>0.38636449357934299</v>
      </c>
      <c r="P10" s="17">
        <v>0.298902850208139</v>
      </c>
      <c r="Q10" s="17">
        <v>0.366397518143038</v>
      </c>
      <c r="R10" s="17">
        <v>0.46114658665674702</v>
      </c>
      <c r="S10" s="17">
        <v>0.49663673124822399</v>
      </c>
      <c r="T10" s="17">
        <v>0.30364263824537902</v>
      </c>
      <c r="U10" s="17">
        <v>0.28054355450934398</v>
      </c>
      <c r="V10" s="17">
        <v>0.392981926113942</v>
      </c>
      <c r="W10" s="17">
        <v>0.365208177038717</v>
      </c>
      <c r="X10" s="17">
        <v>0.33860861856444202</v>
      </c>
      <c r="Y10" s="17">
        <v>0.30803379334176501</v>
      </c>
      <c r="Z10" s="17">
        <v>0.29456934057678302</v>
      </c>
      <c r="AA10" s="17">
        <v>0.29635819987423601</v>
      </c>
      <c r="AB10" s="17">
        <v>0.28472973876225899</v>
      </c>
      <c r="AC10" s="17">
        <v>0.27322163377325298</v>
      </c>
      <c r="AD10" s="17">
        <v>0.26957293455381698</v>
      </c>
      <c r="AE10" s="17"/>
      <c r="AF10" s="17">
        <v>0.33200951900591202</v>
      </c>
      <c r="AG10" s="17">
        <v>0.30250678341888598</v>
      </c>
    </row>
    <row r="11" spans="2:33" ht="28.7" x14ac:dyDescent="0.5">
      <c r="B11" s="18" t="s">
        <v>307</v>
      </c>
      <c r="C11" s="17">
        <v>9.5740889161097603E-2</v>
      </c>
      <c r="D11" s="17">
        <v>9.6516996617947798E-2</v>
      </c>
      <c r="E11" s="17">
        <v>9.3088707043872093E-2</v>
      </c>
      <c r="F11" s="17"/>
      <c r="G11" s="17">
        <v>7.4119765159275403E-2</v>
      </c>
      <c r="H11" s="17">
        <v>0.104071285678801</v>
      </c>
      <c r="I11" s="17">
        <v>0.131991420058754</v>
      </c>
      <c r="J11" s="17">
        <v>7.4607938072685898E-2</v>
      </c>
      <c r="K11" s="17">
        <v>5.1662846448610099E-2</v>
      </c>
      <c r="L11" s="17">
        <v>0.11887326197522199</v>
      </c>
      <c r="M11" s="17"/>
      <c r="N11" s="17">
        <v>0.122974473912817</v>
      </c>
      <c r="O11" s="17">
        <v>7.7402979219078599E-2</v>
      </c>
      <c r="P11" s="17">
        <v>0.100977641859018</v>
      </c>
      <c r="Q11" s="17">
        <v>8.38145896538562E-2</v>
      </c>
      <c r="R11" s="17">
        <v>8.4947407038996697E-2</v>
      </c>
      <c r="S11" s="17">
        <v>0</v>
      </c>
      <c r="T11" s="17">
        <v>0.17453405019835999</v>
      </c>
      <c r="U11" s="17">
        <v>0.11479969556329001</v>
      </c>
      <c r="V11" s="17">
        <v>3.3746565710108999E-2</v>
      </c>
      <c r="W11" s="17">
        <v>0.11510199242048701</v>
      </c>
      <c r="X11" s="17">
        <v>0.13703421743108099</v>
      </c>
      <c r="Y11" s="17">
        <v>8.5203130804087396E-2</v>
      </c>
      <c r="Z11" s="17">
        <v>7.5807481606048499E-2</v>
      </c>
      <c r="AA11" s="17">
        <v>6.7825486920674902E-2</v>
      </c>
      <c r="AB11" s="17">
        <v>8.9613018209818401E-2</v>
      </c>
      <c r="AC11" s="17">
        <v>0.116393482729372</v>
      </c>
      <c r="AD11" s="17">
        <v>0.131169674856568</v>
      </c>
      <c r="AE11" s="17"/>
      <c r="AF11" s="17">
        <v>8.5669204192207901E-2</v>
      </c>
      <c r="AG11" s="17">
        <v>0.102377913852293</v>
      </c>
    </row>
    <row r="12" spans="2:33" x14ac:dyDescent="0.5">
      <c r="B12" s="18" t="s">
        <v>286</v>
      </c>
      <c r="C12" s="17">
        <v>3.7053291265420202E-3</v>
      </c>
      <c r="D12" s="17">
        <v>4.3636803836091904E-3</v>
      </c>
      <c r="E12" s="17">
        <v>3.10144361064602E-3</v>
      </c>
      <c r="F12" s="17"/>
      <c r="G12" s="17">
        <v>1.22109596872982E-2</v>
      </c>
      <c r="H12" s="17">
        <v>5.3047105665083201E-3</v>
      </c>
      <c r="I12" s="17">
        <v>4.8130619528431104E-3</v>
      </c>
      <c r="J12" s="17">
        <v>5.4301208331587096E-3</v>
      </c>
      <c r="K12" s="17">
        <v>0</v>
      </c>
      <c r="L12" s="17">
        <v>0</v>
      </c>
      <c r="M12" s="17"/>
      <c r="N12" s="17">
        <v>0</v>
      </c>
      <c r="O12" s="17">
        <v>3.98841501928031E-2</v>
      </c>
      <c r="P12" s="17">
        <v>0</v>
      </c>
      <c r="Q12" s="17">
        <v>0</v>
      </c>
      <c r="R12" s="17">
        <v>0</v>
      </c>
      <c r="S12" s="17">
        <v>0</v>
      </c>
      <c r="T12" s="17">
        <v>0</v>
      </c>
      <c r="U12" s="17">
        <v>4.9815089804890198E-3</v>
      </c>
      <c r="V12" s="17">
        <v>0</v>
      </c>
      <c r="W12" s="17">
        <v>0</v>
      </c>
      <c r="X12" s="17">
        <v>0</v>
      </c>
      <c r="Y12" s="17">
        <v>6.5182079749748403E-3</v>
      </c>
      <c r="Z12" s="17">
        <v>1.00452076329045E-2</v>
      </c>
      <c r="AA12" s="17">
        <v>0</v>
      </c>
      <c r="AB12" s="17">
        <v>0</v>
      </c>
      <c r="AC12" s="17">
        <v>0</v>
      </c>
      <c r="AD12" s="17">
        <v>0</v>
      </c>
      <c r="AE12" s="17"/>
      <c r="AF12" s="17">
        <v>6.6708110851130299E-3</v>
      </c>
      <c r="AG12" s="17">
        <v>1.7511400269894699E-3</v>
      </c>
    </row>
    <row r="13" spans="2:33" x14ac:dyDescent="0.5">
      <c r="B13" s="18" t="s">
        <v>287</v>
      </c>
      <c r="C13" s="17">
        <v>4.3436697409760701E-3</v>
      </c>
      <c r="D13" s="17">
        <v>3.5578833054429699E-3</v>
      </c>
      <c r="E13" s="17">
        <v>5.0983972228250598E-3</v>
      </c>
      <c r="F13" s="17"/>
      <c r="G13" s="17">
        <v>1.07735912479201E-2</v>
      </c>
      <c r="H13" s="17">
        <v>0</v>
      </c>
      <c r="I13" s="17">
        <v>0</v>
      </c>
      <c r="J13" s="17">
        <v>3.9984379950256197E-3</v>
      </c>
      <c r="K13" s="17">
        <v>6.0813372331186702E-3</v>
      </c>
      <c r="L13" s="17">
        <v>6.7994016735882599E-3</v>
      </c>
      <c r="M13" s="17"/>
      <c r="N13" s="17">
        <v>1.72743370272282E-2</v>
      </c>
      <c r="O13" s="17">
        <v>0</v>
      </c>
      <c r="P13" s="17">
        <v>0</v>
      </c>
      <c r="Q13" s="17">
        <v>0</v>
      </c>
      <c r="R13" s="17">
        <v>0</v>
      </c>
      <c r="S13" s="17">
        <v>0</v>
      </c>
      <c r="T13" s="17">
        <v>0</v>
      </c>
      <c r="U13" s="17">
        <v>1.2044688017874901E-2</v>
      </c>
      <c r="V13" s="17">
        <v>0</v>
      </c>
      <c r="W13" s="17">
        <v>0</v>
      </c>
      <c r="X13" s="17">
        <v>0</v>
      </c>
      <c r="Y13" s="17">
        <v>1.00571859301025E-2</v>
      </c>
      <c r="Z13" s="17">
        <v>0</v>
      </c>
      <c r="AA13" s="17">
        <v>0</v>
      </c>
      <c r="AB13" s="17">
        <v>0</v>
      </c>
      <c r="AC13" s="17">
        <v>0</v>
      </c>
      <c r="AD13" s="17">
        <v>0</v>
      </c>
      <c r="AE13" s="17"/>
      <c r="AF13" s="17">
        <v>1.9567279418956801E-3</v>
      </c>
      <c r="AG13" s="17">
        <v>5.9166132659054897E-3</v>
      </c>
    </row>
    <row r="14" spans="2:33" x14ac:dyDescent="0.5">
      <c r="B14" s="18" t="s">
        <v>231</v>
      </c>
      <c r="C14" s="17">
        <v>8.2867036338838407E-3</v>
      </c>
      <c r="D14" s="17">
        <v>8.2269745596650692E-3</v>
      </c>
      <c r="E14" s="17">
        <v>8.3748856630710897E-3</v>
      </c>
      <c r="F14" s="17"/>
      <c r="G14" s="17">
        <v>5.7851779085233302E-3</v>
      </c>
      <c r="H14" s="17">
        <v>4.7440701177000498E-3</v>
      </c>
      <c r="I14" s="17">
        <v>1.4130911902074101E-2</v>
      </c>
      <c r="J14" s="17">
        <v>1.7197456073415499E-2</v>
      </c>
      <c r="K14" s="17">
        <v>7.6118490345775097E-3</v>
      </c>
      <c r="L14" s="17">
        <v>0</v>
      </c>
      <c r="M14" s="17"/>
      <c r="N14" s="17">
        <v>8.7815064362913899E-3</v>
      </c>
      <c r="O14" s="17">
        <v>6.5844857669363793E-2</v>
      </c>
      <c r="P14" s="17">
        <v>0</v>
      </c>
      <c r="Q14" s="17">
        <v>0</v>
      </c>
      <c r="R14" s="17">
        <v>0</v>
      </c>
      <c r="S14" s="17">
        <v>0</v>
      </c>
      <c r="T14" s="17">
        <v>0</v>
      </c>
      <c r="U14" s="17">
        <v>0</v>
      </c>
      <c r="V14" s="17">
        <v>0</v>
      </c>
      <c r="W14" s="17">
        <v>0</v>
      </c>
      <c r="X14" s="17">
        <v>0</v>
      </c>
      <c r="Y14" s="17">
        <v>0</v>
      </c>
      <c r="Z14" s="17">
        <v>3.7422434190199097E-2</v>
      </c>
      <c r="AA14" s="17">
        <v>0</v>
      </c>
      <c r="AB14" s="17">
        <v>6.9319564183574498E-3</v>
      </c>
      <c r="AC14" s="17">
        <v>0</v>
      </c>
      <c r="AD14" s="17">
        <v>2.346434821148E-2</v>
      </c>
      <c r="AE14" s="17"/>
      <c r="AF14" s="17">
        <v>2.87514137064169E-3</v>
      </c>
      <c r="AG14" s="17">
        <v>1.18528072669923E-2</v>
      </c>
    </row>
    <row r="15" spans="2:33" x14ac:dyDescent="0.5">
      <c r="B15" s="18" t="s">
        <v>288</v>
      </c>
      <c r="C15" s="21">
        <v>0.88792340833750005</v>
      </c>
      <c r="D15" s="21">
        <v>0.88733446513333503</v>
      </c>
      <c r="E15" s="21">
        <v>0.89033656645958603</v>
      </c>
      <c r="F15" s="21"/>
      <c r="G15" s="21">
        <v>0.89711050599698305</v>
      </c>
      <c r="H15" s="21">
        <v>0.88587993363699102</v>
      </c>
      <c r="I15" s="21">
        <v>0.84906460608632905</v>
      </c>
      <c r="J15" s="21">
        <v>0.89876604702571405</v>
      </c>
      <c r="K15" s="21">
        <v>0.93464396728369403</v>
      </c>
      <c r="L15" s="21">
        <v>0.87432733635118998</v>
      </c>
      <c r="M15" s="21"/>
      <c r="N15" s="21">
        <v>0.85096968262366401</v>
      </c>
      <c r="O15" s="21">
        <v>0.81686801291875499</v>
      </c>
      <c r="P15" s="21">
        <v>0.89902235814098197</v>
      </c>
      <c r="Q15" s="21">
        <v>0.91618541034614398</v>
      </c>
      <c r="R15" s="21">
        <v>0.91505259296100305</v>
      </c>
      <c r="S15" s="21">
        <v>1</v>
      </c>
      <c r="T15" s="21">
        <v>0.82546594980164001</v>
      </c>
      <c r="U15" s="21">
        <v>0.868174107438346</v>
      </c>
      <c r="V15" s="21">
        <v>0.96625343428989097</v>
      </c>
      <c r="W15" s="21">
        <v>0.88489800757951298</v>
      </c>
      <c r="X15" s="21">
        <v>0.86296578256891898</v>
      </c>
      <c r="Y15" s="21">
        <v>0.89822147529083496</v>
      </c>
      <c r="Z15" s="21">
        <v>0.87672487657084797</v>
      </c>
      <c r="AA15" s="21">
        <v>0.93217451307932497</v>
      </c>
      <c r="AB15" s="21">
        <v>0.90345502537182398</v>
      </c>
      <c r="AC15" s="21">
        <v>0.883606517270628</v>
      </c>
      <c r="AD15" s="21">
        <v>0.84536597693195203</v>
      </c>
      <c r="AE15" s="21"/>
      <c r="AF15" s="21">
        <v>0.90282811541014196</v>
      </c>
      <c r="AG15" s="21">
        <v>0.87810152558781895</v>
      </c>
    </row>
    <row r="16" spans="2:33" x14ac:dyDescent="0.5">
      <c r="B16" s="18" t="s">
        <v>289</v>
      </c>
      <c r="C16" s="21">
        <v>8.0489988675181007E-3</v>
      </c>
      <c r="D16" s="21">
        <v>7.9215636890521603E-3</v>
      </c>
      <c r="E16" s="21">
        <v>8.1998408334710803E-3</v>
      </c>
      <c r="F16" s="21"/>
      <c r="G16" s="21">
        <v>2.2984550935218201E-2</v>
      </c>
      <c r="H16" s="21">
        <v>5.3047105665083201E-3</v>
      </c>
      <c r="I16" s="21">
        <v>4.8130619528431104E-3</v>
      </c>
      <c r="J16" s="21">
        <v>9.4285588281843302E-3</v>
      </c>
      <c r="K16" s="21">
        <v>6.0813372331186702E-3</v>
      </c>
      <c r="L16" s="21">
        <v>6.7994016735882599E-3</v>
      </c>
      <c r="M16" s="21"/>
      <c r="N16" s="21">
        <v>1.72743370272282E-2</v>
      </c>
      <c r="O16" s="21">
        <v>3.98841501928031E-2</v>
      </c>
      <c r="P16" s="21">
        <v>0</v>
      </c>
      <c r="Q16" s="21">
        <v>0</v>
      </c>
      <c r="R16" s="21">
        <v>0</v>
      </c>
      <c r="S16" s="21">
        <v>0</v>
      </c>
      <c r="T16" s="21">
        <v>0</v>
      </c>
      <c r="U16" s="21">
        <v>1.7026196998363999E-2</v>
      </c>
      <c r="V16" s="21">
        <v>0</v>
      </c>
      <c r="W16" s="21">
        <v>0</v>
      </c>
      <c r="X16" s="21">
        <v>0</v>
      </c>
      <c r="Y16" s="21">
        <v>1.6575393905077299E-2</v>
      </c>
      <c r="Z16" s="21">
        <v>1.00452076329045E-2</v>
      </c>
      <c r="AA16" s="21">
        <v>0</v>
      </c>
      <c r="AB16" s="21">
        <v>0</v>
      </c>
      <c r="AC16" s="21">
        <v>0</v>
      </c>
      <c r="AD16" s="21">
        <v>0</v>
      </c>
      <c r="AE16" s="21"/>
      <c r="AF16" s="21">
        <v>8.6275390270087095E-3</v>
      </c>
      <c r="AG16" s="21">
        <v>7.6677532928949603E-3</v>
      </c>
    </row>
    <row r="17" spans="2:33" x14ac:dyDescent="0.5">
      <c r="B17" s="18" t="s">
        <v>100</v>
      </c>
      <c r="C17" s="22">
        <v>0.87987440946998197</v>
      </c>
      <c r="D17" s="22">
        <v>0.87941290144428297</v>
      </c>
      <c r="E17" s="22">
        <v>0.882136725626115</v>
      </c>
      <c r="F17" s="22"/>
      <c r="G17" s="22">
        <v>0.87412595506176505</v>
      </c>
      <c r="H17" s="22">
        <v>0.88057522307048297</v>
      </c>
      <c r="I17" s="22">
        <v>0.84425154413348602</v>
      </c>
      <c r="J17" s="22">
        <v>0.88933748819753</v>
      </c>
      <c r="K17" s="22">
        <v>0.92856263005057504</v>
      </c>
      <c r="L17" s="22">
        <v>0.86752793467760203</v>
      </c>
      <c r="M17" s="22"/>
      <c r="N17" s="22">
        <v>0.83369534559643599</v>
      </c>
      <c r="O17" s="22">
        <v>0.77698386272595199</v>
      </c>
      <c r="P17" s="22">
        <v>0.89902235814098197</v>
      </c>
      <c r="Q17" s="22">
        <v>0.91618541034614398</v>
      </c>
      <c r="R17" s="22">
        <v>0.91505259296100305</v>
      </c>
      <c r="S17" s="22">
        <v>1</v>
      </c>
      <c r="T17" s="22">
        <v>0.82546594980164001</v>
      </c>
      <c r="U17" s="22">
        <v>0.85114791043998195</v>
      </c>
      <c r="V17" s="22">
        <v>0.96625343428989097</v>
      </c>
      <c r="W17" s="22">
        <v>0.88489800757951298</v>
      </c>
      <c r="X17" s="22">
        <v>0.86296578256891898</v>
      </c>
      <c r="Y17" s="22">
        <v>0.88164608138575795</v>
      </c>
      <c r="Z17" s="22">
        <v>0.86667966893794302</v>
      </c>
      <c r="AA17" s="22">
        <v>0.93217451307932497</v>
      </c>
      <c r="AB17" s="22">
        <v>0.90345502537182398</v>
      </c>
      <c r="AC17" s="22">
        <v>0.883606517270628</v>
      </c>
      <c r="AD17" s="22">
        <v>0.84536597693195203</v>
      </c>
      <c r="AE17" s="22"/>
      <c r="AF17" s="22">
        <v>0.89420057638313299</v>
      </c>
      <c r="AG17" s="22">
        <v>0.87043377229492402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283</v>
      </c>
      <c r="C9" s="17">
        <v>0.725925303151429</v>
      </c>
      <c r="D9" s="17">
        <v>0.67781624759973502</v>
      </c>
      <c r="E9" s="17">
        <v>0.77004146215797797</v>
      </c>
      <c r="F9" s="17"/>
      <c r="G9" s="17">
        <v>0.62209608710726505</v>
      </c>
      <c r="H9" s="17">
        <v>0.68119473865240598</v>
      </c>
      <c r="I9" s="17">
        <v>0.676548124673502</v>
      </c>
      <c r="J9" s="17">
        <v>0.747942337136563</v>
      </c>
      <c r="K9" s="17">
        <v>0.82008571258257201</v>
      </c>
      <c r="L9" s="17">
        <v>0.74394784631132904</v>
      </c>
      <c r="M9" s="17"/>
      <c r="N9" s="17">
        <v>0.70790730361208298</v>
      </c>
      <c r="O9" s="17">
        <v>0.55630805208566003</v>
      </c>
      <c r="P9" s="17">
        <v>0.66836492760308797</v>
      </c>
      <c r="Q9" s="17">
        <v>0.70093349016466</v>
      </c>
      <c r="R9" s="17">
        <v>0.59811275633701799</v>
      </c>
      <c r="S9" s="17">
        <v>0.59990926022719604</v>
      </c>
      <c r="T9" s="17">
        <v>0.73130327870446099</v>
      </c>
      <c r="U9" s="17">
        <v>0.74547112061328202</v>
      </c>
      <c r="V9" s="17">
        <v>0.77212613152350196</v>
      </c>
      <c r="W9" s="17">
        <v>0.71837229272321101</v>
      </c>
      <c r="X9" s="17">
        <v>0.73996371733870803</v>
      </c>
      <c r="Y9" s="17">
        <v>0.75856619445545104</v>
      </c>
      <c r="Z9" s="17">
        <v>0.76246446996555906</v>
      </c>
      <c r="AA9" s="17">
        <v>0.59227154614823696</v>
      </c>
      <c r="AB9" s="17">
        <v>0.71948970077525998</v>
      </c>
      <c r="AC9" s="17">
        <v>0.67011900663930701</v>
      </c>
      <c r="AD9" s="17">
        <v>0.74505638438063904</v>
      </c>
      <c r="AE9" s="17"/>
      <c r="AF9" s="17">
        <v>0.72781877641294301</v>
      </c>
      <c r="AG9" s="17">
        <v>0.72467754482423696</v>
      </c>
    </row>
    <row r="10" spans="2:33" x14ac:dyDescent="0.5">
      <c r="B10" s="18" t="s">
        <v>284</v>
      </c>
      <c r="C10" s="17">
        <v>0.17342872623950201</v>
      </c>
      <c r="D10" s="17">
        <v>0.20562616883281701</v>
      </c>
      <c r="E10" s="17">
        <v>0.14386484624388199</v>
      </c>
      <c r="F10" s="17"/>
      <c r="G10" s="17">
        <v>0.21180092577180401</v>
      </c>
      <c r="H10" s="17">
        <v>0.18704561588191801</v>
      </c>
      <c r="I10" s="17">
        <v>0.222815048274695</v>
      </c>
      <c r="J10" s="17">
        <v>0.16826459055958601</v>
      </c>
      <c r="K10" s="17">
        <v>0.141006317848336</v>
      </c>
      <c r="L10" s="17">
        <v>0.14085152941606899</v>
      </c>
      <c r="M10" s="17"/>
      <c r="N10" s="17">
        <v>0.210352384519369</v>
      </c>
      <c r="O10" s="17">
        <v>0.17186254372212101</v>
      </c>
      <c r="P10" s="17">
        <v>6.5963094804234498E-2</v>
      </c>
      <c r="Q10" s="17">
        <v>0.16357481984693401</v>
      </c>
      <c r="R10" s="17">
        <v>0.32852190953212401</v>
      </c>
      <c r="S10" s="17">
        <v>0.40009073977280402</v>
      </c>
      <c r="T10" s="17">
        <v>0.102176409754044</v>
      </c>
      <c r="U10" s="17">
        <v>0.15536481580586101</v>
      </c>
      <c r="V10" s="17">
        <v>0.17259411565601099</v>
      </c>
      <c r="W10" s="17">
        <v>0.17143136098711101</v>
      </c>
      <c r="X10" s="17">
        <v>0.19299131059849201</v>
      </c>
      <c r="Y10" s="17">
        <v>0.15049946385040799</v>
      </c>
      <c r="Z10" s="17">
        <v>0.133290193304513</v>
      </c>
      <c r="AA10" s="17">
        <v>0.22371576943116001</v>
      </c>
      <c r="AB10" s="17">
        <v>0.18374897909162299</v>
      </c>
      <c r="AC10" s="17">
        <v>0.32988099336069299</v>
      </c>
      <c r="AD10" s="17">
        <v>0.177239385327885</v>
      </c>
      <c r="AE10" s="17"/>
      <c r="AF10" s="17">
        <v>0.181947355167424</v>
      </c>
      <c r="AG10" s="17">
        <v>0.167815132217807</v>
      </c>
    </row>
    <row r="11" spans="2:33" ht="28.7" x14ac:dyDescent="0.5">
      <c r="B11" s="18" t="s">
        <v>307</v>
      </c>
      <c r="C11" s="17">
        <v>6.8502112824144701E-2</v>
      </c>
      <c r="D11" s="17">
        <v>8.75056937721405E-2</v>
      </c>
      <c r="E11" s="17">
        <v>5.0921785586758798E-2</v>
      </c>
      <c r="F11" s="17"/>
      <c r="G11" s="17">
        <v>0.12894618287135801</v>
      </c>
      <c r="H11" s="17">
        <v>9.4683600835535703E-2</v>
      </c>
      <c r="I11" s="17">
        <v>5.0641195089031803E-2</v>
      </c>
      <c r="J11" s="17">
        <v>6.28814367783853E-2</v>
      </c>
      <c r="K11" s="17">
        <v>1.3552768129697501E-2</v>
      </c>
      <c r="L11" s="17">
        <v>8.7372791262486996E-2</v>
      </c>
      <c r="M11" s="17"/>
      <c r="N11" s="17">
        <v>2.9126122324496899E-2</v>
      </c>
      <c r="O11" s="17">
        <v>0.166100396330052</v>
      </c>
      <c r="P11" s="17">
        <v>0.26567197759267802</v>
      </c>
      <c r="Q11" s="17">
        <v>0.115848330363984</v>
      </c>
      <c r="R11" s="17">
        <v>7.3365334130857704E-2</v>
      </c>
      <c r="S11" s="17">
        <v>0</v>
      </c>
      <c r="T11" s="17">
        <v>0.16652031154149399</v>
      </c>
      <c r="U11" s="17">
        <v>7.2556814153927299E-2</v>
      </c>
      <c r="V11" s="17">
        <v>3.1647224742864001E-2</v>
      </c>
      <c r="W11" s="17">
        <v>5.6618226868498302E-2</v>
      </c>
      <c r="X11" s="17">
        <v>6.7044972062799801E-2</v>
      </c>
      <c r="Y11" s="17">
        <v>4.97061656036554E-2</v>
      </c>
      <c r="Z11" s="17">
        <v>7.2184636990465206E-2</v>
      </c>
      <c r="AA11" s="17">
        <v>0.18401268442060301</v>
      </c>
      <c r="AB11" s="17">
        <v>6.6211978900583404E-2</v>
      </c>
      <c r="AC11" s="17">
        <v>0</v>
      </c>
      <c r="AD11" s="17">
        <v>1.41991642565085E-2</v>
      </c>
      <c r="AE11" s="17"/>
      <c r="AF11" s="17">
        <v>6.6167181384906501E-2</v>
      </c>
      <c r="AG11" s="17">
        <v>7.0040782635833798E-2</v>
      </c>
    </row>
    <row r="12" spans="2:33" x14ac:dyDescent="0.5">
      <c r="B12" s="18" t="s">
        <v>286</v>
      </c>
      <c r="C12" s="17">
        <v>1.6761741128985E-2</v>
      </c>
      <c r="D12" s="17">
        <v>1.4962516273087799E-2</v>
      </c>
      <c r="E12" s="17">
        <v>1.8516246650289E-2</v>
      </c>
      <c r="F12" s="17"/>
      <c r="G12" s="17">
        <v>3.7156804249573398E-2</v>
      </c>
      <c r="H12" s="17">
        <v>3.2331974512440902E-2</v>
      </c>
      <c r="I12" s="17">
        <v>2.5968927960059601E-2</v>
      </c>
      <c r="J12" s="17">
        <v>5.7686973211477297E-3</v>
      </c>
      <c r="K12" s="17">
        <v>1.0570101026383999E-2</v>
      </c>
      <c r="L12" s="17">
        <v>6.7994016735882599E-3</v>
      </c>
      <c r="M12" s="17"/>
      <c r="N12" s="17">
        <v>5.2614189544051497E-2</v>
      </c>
      <c r="O12" s="17">
        <v>0</v>
      </c>
      <c r="P12" s="17">
        <v>0</v>
      </c>
      <c r="Q12" s="17">
        <v>0</v>
      </c>
      <c r="R12" s="17">
        <v>0</v>
      </c>
      <c r="S12" s="17">
        <v>0</v>
      </c>
      <c r="T12" s="17">
        <v>0</v>
      </c>
      <c r="U12" s="17">
        <v>2.1163128296076601E-2</v>
      </c>
      <c r="V12" s="17">
        <v>2.3632528077623099E-2</v>
      </c>
      <c r="W12" s="17">
        <v>0</v>
      </c>
      <c r="X12" s="17">
        <v>0</v>
      </c>
      <c r="Y12" s="17">
        <v>1.7722054078221E-2</v>
      </c>
      <c r="Z12" s="17">
        <v>1.5631727289526699E-2</v>
      </c>
      <c r="AA12" s="17">
        <v>0</v>
      </c>
      <c r="AB12" s="17">
        <v>2.36173848141761E-2</v>
      </c>
      <c r="AC12" s="17">
        <v>0</v>
      </c>
      <c r="AD12" s="17">
        <v>1.54118582231479E-2</v>
      </c>
      <c r="AE12" s="17"/>
      <c r="AF12" s="17">
        <v>1.8317267465159801E-2</v>
      </c>
      <c r="AG12" s="17">
        <v>1.57366825878484E-2</v>
      </c>
    </row>
    <row r="13" spans="2:33" x14ac:dyDescent="0.5">
      <c r="B13" s="18" t="s">
        <v>287</v>
      </c>
      <c r="C13" s="17">
        <v>4.3319480681202598E-3</v>
      </c>
      <c r="D13" s="17">
        <v>3.4091990052062498E-3</v>
      </c>
      <c r="E13" s="17">
        <v>5.2152471246826497E-3</v>
      </c>
      <c r="F13" s="17"/>
      <c r="G13" s="17">
        <v>0</v>
      </c>
      <c r="H13" s="17">
        <v>0</v>
      </c>
      <c r="I13" s="17">
        <v>4.8130619528431104E-3</v>
      </c>
      <c r="J13" s="17">
        <v>9.4285588281843302E-3</v>
      </c>
      <c r="K13" s="17">
        <v>0</v>
      </c>
      <c r="L13" s="17">
        <v>6.7994016735882599E-3</v>
      </c>
      <c r="M13" s="17"/>
      <c r="N13" s="17">
        <v>0</v>
      </c>
      <c r="O13" s="17">
        <v>3.98841501928031E-2</v>
      </c>
      <c r="P13" s="17">
        <v>0</v>
      </c>
      <c r="Q13" s="17">
        <v>0</v>
      </c>
      <c r="R13" s="17">
        <v>0</v>
      </c>
      <c r="S13" s="17">
        <v>0</v>
      </c>
      <c r="T13" s="17">
        <v>0</v>
      </c>
      <c r="U13" s="17">
        <v>5.4441211308528803E-3</v>
      </c>
      <c r="V13" s="17">
        <v>0</v>
      </c>
      <c r="W13" s="17">
        <v>0</v>
      </c>
      <c r="X13" s="17">
        <v>0</v>
      </c>
      <c r="Y13" s="17">
        <v>1.6575393905077299E-2</v>
      </c>
      <c r="Z13" s="17">
        <v>0</v>
      </c>
      <c r="AA13" s="17">
        <v>0</v>
      </c>
      <c r="AB13" s="17">
        <v>0</v>
      </c>
      <c r="AC13" s="17">
        <v>0</v>
      </c>
      <c r="AD13" s="17">
        <v>0</v>
      </c>
      <c r="AE13" s="17"/>
      <c r="AF13" s="17">
        <v>4.1481922512846296E-3</v>
      </c>
      <c r="AG13" s="17">
        <v>4.4530392159526401E-3</v>
      </c>
    </row>
    <row r="14" spans="2:33" x14ac:dyDescent="0.5">
      <c r="B14" s="18" t="s">
        <v>231</v>
      </c>
      <c r="C14" s="17">
        <v>1.1050168587819299E-2</v>
      </c>
      <c r="D14" s="17">
        <v>1.06801745170137E-2</v>
      </c>
      <c r="E14" s="17">
        <v>1.1440412236409399E-2</v>
      </c>
      <c r="F14" s="17"/>
      <c r="G14" s="17">
        <v>0</v>
      </c>
      <c r="H14" s="17">
        <v>4.7440701177000498E-3</v>
      </c>
      <c r="I14" s="17">
        <v>1.9213642049868199E-2</v>
      </c>
      <c r="J14" s="17">
        <v>5.7143793761339004E-3</v>
      </c>
      <c r="K14" s="17">
        <v>1.47851004130109E-2</v>
      </c>
      <c r="L14" s="17">
        <v>1.4229029662938399E-2</v>
      </c>
      <c r="M14" s="17"/>
      <c r="N14" s="17">
        <v>0</v>
      </c>
      <c r="O14" s="17">
        <v>6.5844857669363793E-2</v>
      </c>
      <c r="P14" s="17">
        <v>0</v>
      </c>
      <c r="Q14" s="17">
        <v>1.9643359624421399E-2</v>
      </c>
      <c r="R14" s="17">
        <v>0</v>
      </c>
      <c r="S14" s="17">
        <v>0</v>
      </c>
      <c r="T14" s="17">
        <v>0</v>
      </c>
      <c r="U14" s="17">
        <v>0</v>
      </c>
      <c r="V14" s="17">
        <v>0</v>
      </c>
      <c r="W14" s="17">
        <v>5.35781194211798E-2</v>
      </c>
      <c r="X14" s="17">
        <v>0</v>
      </c>
      <c r="Y14" s="17">
        <v>6.93072810718627E-3</v>
      </c>
      <c r="Z14" s="17">
        <v>1.64289724499358E-2</v>
      </c>
      <c r="AA14" s="17">
        <v>0</v>
      </c>
      <c r="AB14" s="17">
        <v>6.9319564183574498E-3</v>
      </c>
      <c r="AC14" s="17">
        <v>0</v>
      </c>
      <c r="AD14" s="17">
        <v>4.8093207811819E-2</v>
      </c>
      <c r="AE14" s="17"/>
      <c r="AF14" s="17">
        <v>1.60122731828223E-3</v>
      </c>
      <c r="AG14" s="17">
        <v>1.7276818518321399E-2</v>
      </c>
    </row>
    <row r="15" spans="2:33" x14ac:dyDescent="0.5">
      <c r="B15" s="18" t="s">
        <v>288</v>
      </c>
      <c r="C15" s="21">
        <v>0.89935402939093101</v>
      </c>
      <c r="D15" s="21">
        <v>0.88344241643255195</v>
      </c>
      <c r="E15" s="21">
        <v>0.91390630840186005</v>
      </c>
      <c r="F15" s="21"/>
      <c r="G15" s="21">
        <v>0.83389701287906903</v>
      </c>
      <c r="H15" s="21">
        <v>0.86824035453432402</v>
      </c>
      <c r="I15" s="21">
        <v>0.89936317294819701</v>
      </c>
      <c r="J15" s="21">
        <v>0.91620692769614898</v>
      </c>
      <c r="K15" s="21">
        <v>0.96109203043090796</v>
      </c>
      <c r="L15" s="21">
        <v>0.88479937572739797</v>
      </c>
      <c r="M15" s="21"/>
      <c r="N15" s="21">
        <v>0.91825968813145198</v>
      </c>
      <c r="O15" s="21">
        <v>0.72817059580778098</v>
      </c>
      <c r="P15" s="21">
        <v>0.73432802240732198</v>
      </c>
      <c r="Q15" s="21">
        <v>0.864508310011595</v>
      </c>
      <c r="R15" s="21">
        <v>0.926634665869142</v>
      </c>
      <c r="S15" s="21">
        <v>1</v>
      </c>
      <c r="T15" s="21">
        <v>0.83347968845850595</v>
      </c>
      <c r="U15" s="21">
        <v>0.90083593641914295</v>
      </c>
      <c r="V15" s="21">
        <v>0.94472024717951297</v>
      </c>
      <c r="W15" s="21">
        <v>0.889803653710322</v>
      </c>
      <c r="X15" s="21">
        <v>0.93295502793719998</v>
      </c>
      <c r="Y15" s="21">
        <v>0.90906565830585995</v>
      </c>
      <c r="Z15" s="21">
        <v>0.89575466327007203</v>
      </c>
      <c r="AA15" s="21">
        <v>0.81598731557939697</v>
      </c>
      <c r="AB15" s="21">
        <v>0.903238679866883</v>
      </c>
      <c r="AC15" s="21">
        <v>1</v>
      </c>
      <c r="AD15" s="21">
        <v>0.922295769708525</v>
      </c>
      <c r="AE15" s="21"/>
      <c r="AF15" s="21">
        <v>0.90976613158036701</v>
      </c>
      <c r="AG15" s="21">
        <v>0.89249267704204405</v>
      </c>
    </row>
    <row r="16" spans="2:33" x14ac:dyDescent="0.5">
      <c r="B16" s="18" t="s">
        <v>289</v>
      </c>
      <c r="C16" s="21">
        <v>2.1093689197105199E-2</v>
      </c>
      <c r="D16" s="21">
        <v>1.83717152782941E-2</v>
      </c>
      <c r="E16" s="21">
        <v>2.37314937749716E-2</v>
      </c>
      <c r="F16" s="21"/>
      <c r="G16" s="21">
        <v>3.7156804249573398E-2</v>
      </c>
      <c r="H16" s="21">
        <v>3.2331974512440902E-2</v>
      </c>
      <c r="I16" s="21">
        <v>3.0781989912902701E-2</v>
      </c>
      <c r="J16" s="21">
        <v>1.51972561493321E-2</v>
      </c>
      <c r="K16" s="21">
        <v>1.0570101026383999E-2</v>
      </c>
      <c r="L16" s="21">
        <v>1.3598803347176501E-2</v>
      </c>
      <c r="M16" s="21"/>
      <c r="N16" s="21">
        <v>5.2614189544051497E-2</v>
      </c>
      <c r="O16" s="21">
        <v>3.98841501928031E-2</v>
      </c>
      <c r="P16" s="21">
        <v>0</v>
      </c>
      <c r="Q16" s="21">
        <v>0</v>
      </c>
      <c r="R16" s="21">
        <v>0</v>
      </c>
      <c r="S16" s="21">
        <v>0</v>
      </c>
      <c r="T16" s="21">
        <v>0</v>
      </c>
      <c r="U16" s="21">
        <v>2.6607249426929401E-2</v>
      </c>
      <c r="V16" s="21">
        <v>2.3632528077623099E-2</v>
      </c>
      <c r="W16" s="21">
        <v>0</v>
      </c>
      <c r="X16" s="21">
        <v>0</v>
      </c>
      <c r="Y16" s="21">
        <v>3.4297447983298403E-2</v>
      </c>
      <c r="Z16" s="21">
        <v>1.5631727289526699E-2</v>
      </c>
      <c r="AA16" s="21">
        <v>0</v>
      </c>
      <c r="AB16" s="21">
        <v>2.36173848141761E-2</v>
      </c>
      <c r="AC16" s="21">
        <v>0</v>
      </c>
      <c r="AD16" s="21">
        <v>1.54118582231479E-2</v>
      </c>
      <c r="AE16" s="21"/>
      <c r="AF16" s="21">
        <v>2.24654597164444E-2</v>
      </c>
      <c r="AG16" s="21">
        <v>2.0189721803800999E-2</v>
      </c>
    </row>
    <row r="17" spans="2:33" x14ac:dyDescent="0.5">
      <c r="B17" s="18" t="s">
        <v>100</v>
      </c>
      <c r="C17" s="22">
        <v>0.87826034019382604</v>
      </c>
      <c r="D17" s="22">
        <v>0.86507070115425799</v>
      </c>
      <c r="E17" s="22">
        <v>0.89017481462688897</v>
      </c>
      <c r="F17" s="22"/>
      <c r="G17" s="22">
        <v>0.79674020862949602</v>
      </c>
      <c r="H17" s="22">
        <v>0.83590838002188295</v>
      </c>
      <c r="I17" s="22">
        <v>0.86858118303529497</v>
      </c>
      <c r="J17" s="22">
        <v>0.90100967154681699</v>
      </c>
      <c r="K17" s="22">
        <v>0.95052192940452396</v>
      </c>
      <c r="L17" s="22">
        <v>0.87120057238022097</v>
      </c>
      <c r="M17" s="22"/>
      <c r="N17" s="22">
        <v>0.86564549858740003</v>
      </c>
      <c r="O17" s="22">
        <v>0.68828644561497798</v>
      </c>
      <c r="P17" s="22">
        <v>0.73432802240732198</v>
      </c>
      <c r="Q17" s="22">
        <v>0.864508310011595</v>
      </c>
      <c r="R17" s="22">
        <v>0.926634665869142</v>
      </c>
      <c r="S17" s="22">
        <v>1</v>
      </c>
      <c r="T17" s="22">
        <v>0.83347968845850595</v>
      </c>
      <c r="U17" s="22">
        <v>0.87422868699221401</v>
      </c>
      <c r="V17" s="22">
        <v>0.92108771910189002</v>
      </c>
      <c r="W17" s="22">
        <v>0.889803653710322</v>
      </c>
      <c r="X17" s="22">
        <v>0.93295502793719998</v>
      </c>
      <c r="Y17" s="22">
        <v>0.87476821032256202</v>
      </c>
      <c r="Z17" s="22">
        <v>0.88012293598054503</v>
      </c>
      <c r="AA17" s="22">
        <v>0.81598731557939697</v>
      </c>
      <c r="AB17" s="22">
        <v>0.87962129505270703</v>
      </c>
      <c r="AC17" s="22">
        <v>1</v>
      </c>
      <c r="AD17" s="22">
        <v>0.90688391148537695</v>
      </c>
      <c r="AE17" s="22"/>
      <c r="AF17" s="22">
        <v>0.88730067186392203</v>
      </c>
      <c r="AG17" s="22">
        <v>0.87230295523824297</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283</v>
      </c>
      <c r="C9" s="17">
        <v>0.34503582681397099</v>
      </c>
      <c r="D9" s="17">
        <v>0.30902679017032297</v>
      </c>
      <c r="E9" s="17">
        <v>0.37860831908899201</v>
      </c>
      <c r="F9" s="17"/>
      <c r="G9" s="17">
        <v>0.30441648089498002</v>
      </c>
      <c r="H9" s="17">
        <v>0.32478940113451799</v>
      </c>
      <c r="I9" s="17">
        <v>0.36643873009160899</v>
      </c>
      <c r="J9" s="17">
        <v>0.28037780333357598</v>
      </c>
      <c r="K9" s="17">
        <v>0.39829872790933801</v>
      </c>
      <c r="L9" s="17">
        <v>0.37111610297956399</v>
      </c>
      <c r="M9" s="17"/>
      <c r="N9" s="17">
        <v>0.32465419571022203</v>
      </c>
      <c r="O9" s="17">
        <v>0.18139095480310299</v>
      </c>
      <c r="P9" s="17">
        <v>0.24038568218864101</v>
      </c>
      <c r="Q9" s="17">
        <v>0.266860093192759</v>
      </c>
      <c r="R9" s="17">
        <v>0.43980001516716399</v>
      </c>
      <c r="S9" s="17">
        <v>0.568142276160989</v>
      </c>
      <c r="T9" s="17">
        <v>0.29382636389210898</v>
      </c>
      <c r="U9" s="17">
        <v>0.36504868236574201</v>
      </c>
      <c r="V9" s="17">
        <v>0.40417413728621898</v>
      </c>
      <c r="W9" s="17">
        <v>0.45264943945410702</v>
      </c>
      <c r="X9" s="17">
        <v>0.40641118131265702</v>
      </c>
      <c r="Y9" s="17">
        <v>0.296124999490323</v>
      </c>
      <c r="Z9" s="17">
        <v>0.36861933772889599</v>
      </c>
      <c r="AA9" s="17">
        <v>0.29440343530135199</v>
      </c>
      <c r="AB9" s="17">
        <v>0.38106169430812697</v>
      </c>
      <c r="AC9" s="17">
        <v>0.39936270628099402</v>
      </c>
      <c r="AD9" s="17">
        <v>0.24481385566547401</v>
      </c>
      <c r="AE9" s="17"/>
      <c r="AF9" s="17">
        <v>0.36746057964019602</v>
      </c>
      <c r="AG9" s="17">
        <v>0.330258394968025</v>
      </c>
    </row>
    <row r="10" spans="2:33" x14ac:dyDescent="0.5">
      <c r="B10" s="18" t="s">
        <v>284</v>
      </c>
      <c r="C10" s="17">
        <v>0.322547224988528</v>
      </c>
      <c r="D10" s="17">
        <v>0.327076151760609</v>
      </c>
      <c r="E10" s="17">
        <v>0.319543413464278</v>
      </c>
      <c r="F10" s="17"/>
      <c r="G10" s="17">
        <v>0.26115366535790102</v>
      </c>
      <c r="H10" s="17">
        <v>0.35050783578830902</v>
      </c>
      <c r="I10" s="17">
        <v>0.29790035440346802</v>
      </c>
      <c r="J10" s="17">
        <v>0.36980594425390101</v>
      </c>
      <c r="K10" s="17">
        <v>0.296662820309125</v>
      </c>
      <c r="L10" s="17">
        <v>0.32726179567246799</v>
      </c>
      <c r="M10" s="17"/>
      <c r="N10" s="17">
        <v>0.33085765528630501</v>
      </c>
      <c r="O10" s="17">
        <v>0.23524957006415401</v>
      </c>
      <c r="P10" s="17">
        <v>0.23974331503814</v>
      </c>
      <c r="Q10" s="17">
        <v>0.34567406041279097</v>
      </c>
      <c r="R10" s="17">
        <v>0.32912236636909697</v>
      </c>
      <c r="S10" s="17">
        <v>0</v>
      </c>
      <c r="T10" s="17">
        <v>0.237464811100326</v>
      </c>
      <c r="U10" s="17">
        <v>0.346585029133265</v>
      </c>
      <c r="V10" s="17">
        <v>0.34922059232575697</v>
      </c>
      <c r="W10" s="17">
        <v>0.255786164054841</v>
      </c>
      <c r="X10" s="17">
        <v>0.30841753240997899</v>
      </c>
      <c r="Y10" s="17">
        <v>0.327802248004821</v>
      </c>
      <c r="Z10" s="17">
        <v>0.31734624010681201</v>
      </c>
      <c r="AA10" s="17">
        <v>0.49447115733470798</v>
      </c>
      <c r="AB10" s="17">
        <v>0.28215551932000899</v>
      </c>
      <c r="AC10" s="17">
        <v>0.48480626636484903</v>
      </c>
      <c r="AD10" s="17">
        <v>0.34206934598352901</v>
      </c>
      <c r="AE10" s="17"/>
      <c r="AF10" s="17">
        <v>0.32950804681128099</v>
      </c>
      <c r="AG10" s="17">
        <v>0.31796019248588903</v>
      </c>
    </row>
    <row r="11" spans="2:33" ht="28.7" x14ac:dyDescent="0.5">
      <c r="B11" s="18" t="s">
        <v>307</v>
      </c>
      <c r="C11" s="17">
        <v>0.214514474419051</v>
      </c>
      <c r="D11" s="17">
        <v>0.218784980345955</v>
      </c>
      <c r="E11" s="17">
        <v>0.209040803387611</v>
      </c>
      <c r="F11" s="17"/>
      <c r="G11" s="17">
        <v>0.293848722087869</v>
      </c>
      <c r="H11" s="17">
        <v>0.20472346417062701</v>
      </c>
      <c r="I11" s="17">
        <v>0.198572717376406</v>
      </c>
      <c r="J11" s="17">
        <v>0.25567834870424999</v>
      </c>
      <c r="K11" s="17">
        <v>0.190761044016863</v>
      </c>
      <c r="L11" s="17">
        <v>0.18588694535465</v>
      </c>
      <c r="M11" s="17"/>
      <c r="N11" s="17">
        <v>0.19800530600906699</v>
      </c>
      <c r="O11" s="17">
        <v>0.36375689368460901</v>
      </c>
      <c r="P11" s="17">
        <v>0.15322138332152299</v>
      </c>
      <c r="Q11" s="17">
        <v>0.26036056075203301</v>
      </c>
      <c r="R11" s="17">
        <v>0.231077618463739</v>
      </c>
      <c r="S11" s="17">
        <v>0.431857723839011</v>
      </c>
      <c r="T11" s="17">
        <v>0.26141768771733997</v>
      </c>
      <c r="U11" s="17">
        <v>0.16992753609231001</v>
      </c>
      <c r="V11" s="17">
        <v>0.125374865198356</v>
      </c>
      <c r="W11" s="17">
        <v>0.13625780730853701</v>
      </c>
      <c r="X11" s="17">
        <v>0.24137452328204401</v>
      </c>
      <c r="Y11" s="17">
        <v>0.23915199102923099</v>
      </c>
      <c r="Z11" s="17">
        <v>0.20552326044734801</v>
      </c>
      <c r="AA11" s="17">
        <v>0.120620077751816</v>
      </c>
      <c r="AB11" s="17">
        <v>0.265139309219245</v>
      </c>
      <c r="AC11" s="17">
        <v>0.115831027354156</v>
      </c>
      <c r="AD11" s="17">
        <v>0.224588324619174</v>
      </c>
      <c r="AE11" s="17"/>
      <c r="AF11" s="17">
        <v>0.18787173536736401</v>
      </c>
      <c r="AG11" s="17">
        <v>0.232071468851794</v>
      </c>
    </row>
    <row r="12" spans="2:33" x14ac:dyDescent="0.5">
      <c r="B12" s="18" t="s">
        <v>286</v>
      </c>
      <c r="C12" s="17">
        <v>5.0563102329283398E-2</v>
      </c>
      <c r="D12" s="17">
        <v>7.0551037371775704E-2</v>
      </c>
      <c r="E12" s="17">
        <v>3.1988927845644E-2</v>
      </c>
      <c r="F12" s="17"/>
      <c r="G12" s="17">
        <v>0.103952241056428</v>
      </c>
      <c r="H12" s="17">
        <v>7.5092942432011103E-2</v>
      </c>
      <c r="I12" s="17">
        <v>5.1402512355085403E-2</v>
      </c>
      <c r="J12" s="17">
        <v>2.5684600017584901E-2</v>
      </c>
      <c r="K12" s="17">
        <v>3.1224370579484999E-2</v>
      </c>
      <c r="L12" s="17">
        <v>5.0108415552764199E-2</v>
      </c>
      <c r="M12" s="17"/>
      <c r="N12" s="17">
        <v>3.5339852516823297E-2</v>
      </c>
      <c r="O12" s="17">
        <v>3.6584160824843101E-2</v>
      </c>
      <c r="P12" s="17">
        <v>0.26567197759267802</v>
      </c>
      <c r="Q12" s="17">
        <v>7.0691540590249402E-2</v>
      </c>
      <c r="R12" s="17">
        <v>0</v>
      </c>
      <c r="S12" s="17">
        <v>0</v>
      </c>
      <c r="T12" s="17">
        <v>0.124664200428994</v>
      </c>
      <c r="U12" s="17">
        <v>6.3161332214812793E-2</v>
      </c>
      <c r="V12" s="17">
        <v>3.7740117746351103E-2</v>
      </c>
      <c r="W12" s="17">
        <v>4.3281172267606097E-2</v>
      </c>
      <c r="X12" s="17">
        <v>4.3796762995319899E-2</v>
      </c>
      <c r="Y12" s="17">
        <v>5.4813550585208801E-2</v>
      </c>
      <c r="Z12" s="17">
        <v>2.53468300250498E-2</v>
      </c>
      <c r="AA12" s="17">
        <v>4.6960562555272603E-2</v>
      </c>
      <c r="AB12" s="17">
        <v>3.8465596966474301E-2</v>
      </c>
      <c r="AC12" s="17">
        <v>0</v>
      </c>
      <c r="AD12" s="17">
        <v>9.0510693800367206E-2</v>
      </c>
      <c r="AE12" s="17"/>
      <c r="AF12" s="17">
        <v>5.2551440941717702E-2</v>
      </c>
      <c r="AG12" s="17">
        <v>4.9252829767547399E-2</v>
      </c>
    </row>
    <row r="13" spans="2:33" x14ac:dyDescent="0.5">
      <c r="B13" s="18" t="s">
        <v>287</v>
      </c>
      <c r="C13" s="17">
        <v>3.54258072021632E-2</v>
      </c>
      <c r="D13" s="17">
        <v>5.0027551215175499E-2</v>
      </c>
      <c r="E13" s="17">
        <v>2.18509992793612E-2</v>
      </c>
      <c r="F13" s="17"/>
      <c r="G13" s="17">
        <v>9.0694644296044E-3</v>
      </c>
      <c r="H13" s="17">
        <v>2.4621172136132501E-2</v>
      </c>
      <c r="I13" s="17">
        <v>3.5307167996968598E-2</v>
      </c>
      <c r="J13" s="17">
        <v>3.9045586201628402E-2</v>
      </c>
      <c r="K13" s="17">
        <v>3.5151779737729802E-2</v>
      </c>
      <c r="L13" s="17">
        <v>4.8437226708374199E-2</v>
      </c>
      <c r="M13" s="17"/>
      <c r="N13" s="17">
        <v>3.4323451585153902E-2</v>
      </c>
      <c r="O13" s="17">
        <v>7.5970209343935502E-2</v>
      </c>
      <c r="P13" s="17">
        <v>0.100977641859018</v>
      </c>
      <c r="Q13" s="17">
        <v>1.74411974918907E-2</v>
      </c>
      <c r="R13" s="17">
        <v>0</v>
      </c>
      <c r="S13" s="17">
        <v>0</v>
      </c>
      <c r="T13" s="17">
        <v>4.6465704475663498E-2</v>
      </c>
      <c r="U13" s="17">
        <v>4.94337309773005E-2</v>
      </c>
      <c r="V13" s="17">
        <v>4.8228349680654002E-2</v>
      </c>
      <c r="W13" s="17">
        <v>7.5103023237061195E-2</v>
      </c>
      <c r="X13" s="17">
        <v>0</v>
      </c>
      <c r="Y13" s="17">
        <v>4.5706117165958203E-2</v>
      </c>
      <c r="Z13" s="17">
        <v>3.47367319377773E-2</v>
      </c>
      <c r="AA13" s="17">
        <v>4.3544767056852098E-2</v>
      </c>
      <c r="AB13" s="17">
        <v>0</v>
      </c>
      <c r="AC13" s="17">
        <v>0</v>
      </c>
      <c r="AD13" s="17">
        <v>7.4553431719976707E-2</v>
      </c>
      <c r="AE13" s="17"/>
      <c r="AF13" s="17">
        <v>4.3651348335740699E-2</v>
      </c>
      <c r="AG13" s="17">
        <v>3.0005351759937501E-2</v>
      </c>
    </row>
    <row r="14" spans="2:33" x14ac:dyDescent="0.5">
      <c r="B14" s="18" t="s">
        <v>231</v>
      </c>
      <c r="C14" s="17">
        <v>3.1913564247003298E-2</v>
      </c>
      <c r="D14" s="17">
        <v>2.4533489136161199E-2</v>
      </c>
      <c r="E14" s="17">
        <v>3.8967536934114401E-2</v>
      </c>
      <c r="F14" s="17"/>
      <c r="G14" s="17">
        <v>2.7559426173218299E-2</v>
      </c>
      <c r="H14" s="17">
        <v>2.0265184338402801E-2</v>
      </c>
      <c r="I14" s="17">
        <v>5.0378517776463301E-2</v>
      </c>
      <c r="J14" s="17">
        <v>2.94077174890587E-2</v>
      </c>
      <c r="K14" s="17">
        <v>4.7901257447458601E-2</v>
      </c>
      <c r="L14" s="17">
        <v>1.7189513732178901E-2</v>
      </c>
      <c r="M14" s="17"/>
      <c r="N14" s="17">
        <v>7.6819538892428901E-2</v>
      </c>
      <c r="O14" s="17">
        <v>0.107048211279355</v>
      </c>
      <c r="P14" s="17">
        <v>0</v>
      </c>
      <c r="Q14" s="17">
        <v>3.89725475602773E-2</v>
      </c>
      <c r="R14" s="17">
        <v>0</v>
      </c>
      <c r="S14" s="17">
        <v>0</v>
      </c>
      <c r="T14" s="17">
        <v>3.6161232385567399E-2</v>
      </c>
      <c r="U14" s="17">
        <v>5.8436892165696997E-3</v>
      </c>
      <c r="V14" s="17">
        <v>3.5261937762662302E-2</v>
      </c>
      <c r="W14" s="17">
        <v>3.6922393677847498E-2</v>
      </c>
      <c r="X14" s="17">
        <v>0</v>
      </c>
      <c r="Y14" s="17">
        <v>3.6401093724457399E-2</v>
      </c>
      <c r="Z14" s="17">
        <v>4.8427599754117298E-2</v>
      </c>
      <c r="AA14" s="17">
        <v>0</v>
      </c>
      <c r="AB14" s="17">
        <v>3.31778801861446E-2</v>
      </c>
      <c r="AC14" s="17">
        <v>0</v>
      </c>
      <c r="AD14" s="17">
        <v>2.346434821148E-2</v>
      </c>
      <c r="AE14" s="17"/>
      <c r="AF14" s="17">
        <v>1.89568489037003E-2</v>
      </c>
      <c r="AG14" s="17">
        <v>4.0451762166807501E-2</v>
      </c>
    </row>
    <row r="15" spans="2:33" x14ac:dyDescent="0.5">
      <c r="B15" s="18" t="s">
        <v>288</v>
      </c>
      <c r="C15" s="21">
        <v>0.66758305180249899</v>
      </c>
      <c r="D15" s="21">
        <v>0.63610294193093198</v>
      </c>
      <c r="E15" s="21">
        <v>0.69815173255326901</v>
      </c>
      <c r="F15" s="21"/>
      <c r="G15" s="21">
        <v>0.56557014625288105</v>
      </c>
      <c r="H15" s="21">
        <v>0.67529723692282695</v>
      </c>
      <c r="I15" s="21">
        <v>0.66433908449507695</v>
      </c>
      <c r="J15" s="21">
        <v>0.65018374758747799</v>
      </c>
      <c r="K15" s="21">
        <v>0.69496154821846301</v>
      </c>
      <c r="L15" s="21">
        <v>0.69837789865203204</v>
      </c>
      <c r="M15" s="21"/>
      <c r="N15" s="21">
        <v>0.65551185099652698</v>
      </c>
      <c r="O15" s="21">
        <v>0.416640524867257</v>
      </c>
      <c r="P15" s="21">
        <v>0.48012899722678098</v>
      </c>
      <c r="Q15" s="21">
        <v>0.61253415360554997</v>
      </c>
      <c r="R15" s="21">
        <v>0.76892238153626102</v>
      </c>
      <c r="S15" s="21">
        <v>0.568142276160989</v>
      </c>
      <c r="T15" s="21">
        <v>0.53129117499243494</v>
      </c>
      <c r="U15" s="21">
        <v>0.711633711499007</v>
      </c>
      <c r="V15" s="21">
        <v>0.75339472961197596</v>
      </c>
      <c r="W15" s="21">
        <v>0.70843560350894796</v>
      </c>
      <c r="X15" s="21">
        <v>0.71482871372263601</v>
      </c>
      <c r="Y15" s="21">
        <v>0.62392724749514505</v>
      </c>
      <c r="Z15" s="21">
        <v>0.685965577835708</v>
      </c>
      <c r="AA15" s="21">
        <v>0.78887459263605897</v>
      </c>
      <c r="AB15" s="21">
        <v>0.66321721362813602</v>
      </c>
      <c r="AC15" s="21">
        <v>0.88416897264584404</v>
      </c>
      <c r="AD15" s="21">
        <v>0.58688320164900198</v>
      </c>
      <c r="AE15" s="21"/>
      <c r="AF15" s="21">
        <v>0.69696862645147695</v>
      </c>
      <c r="AG15" s="21">
        <v>0.64821858745391403</v>
      </c>
    </row>
    <row r="16" spans="2:33" x14ac:dyDescent="0.5">
      <c r="B16" s="18" t="s">
        <v>289</v>
      </c>
      <c r="C16" s="21">
        <v>8.5988909531446597E-2</v>
      </c>
      <c r="D16" s="21">
        <v>0.120578588586951</v>
      </c>
      <c r="E16" s="21">
        <v>5.3839927125005203E-2</v>
      </c>
      <c r="F16" s="21"/>
      <c r="G16" s="21">
        <v>0.11302170548603201</v>
      </c>
      <c r="H16" s="21">
        <v>9.9714114568143594E-2</v>
      </c>
      <c r="I16" s="21">
        <v>8.6709680352053994E-2</v>
      </c>
      <c r="J16" s="21">
        <v>6.4730186219213295E-2</v>
      </c>
      <c r="K16" s="21">
        <v>6.6376150317214805E-2</v>
      </c>
      <c r="L16" s="21">
        <v>9.8545642261138294E-2</v>
      </c>
      <c r="M16" s="21"/>
      <c r="N16" s="21">
        <v>6.96633041019772E-2</v>
      </c>
      <c r="O16" s="21">
        <v>0.11255437016877901</v>
      </c>
      <c r="P16" s="21">
        <v>0.366649619451696</v>
      </c>
      <c r="Q16" s="21">
        <v>8.81327380821402E-2</v>
      </c>
      <c r="R16" s="21">
        <v>0</v>
      </c>
      <c r="S16" s="21">
        <v>0</v>
      </c>
      <c r="T16" s="21">
        <v>0.17112990490465699</v>
      </c>
      <c r="U16" s="21">
        <v>0.112595063192113</v>
      </c>
      <c r="V16" s="21">
        <v>8.5968467427005202E-2</v>
      </c>
      <c r="W16" s="21">
        <v>0.118384195504667</v>
      </c>
      <c r="X16" s="21">
        <v>4.3796762995319899E-2</v>
      </c>
      <c r="Y16" s="21">
        <v>0.100519667751167</v>
      </c>
      <c r="Z16" s="21">
        <v>6.0083561962827103E-2</v>
      </c>
      <c r="AA16" s="21">
        <v>9.0505329612124694E-2</v>
      </c>
      <c r="AB16" s="21">
        <v>3.8465596966474301E-2</v>
      </c>
      <c r="AC16" s="21">
        <v>0</v>
      </c>
      <c r="AD16" s="21">
        <v>0.165064125520344</v>
      </c>
      <c r="AE16" s="21"/>
      <c r="AF16" s="21">
        <v>9.62027892774584E-2</v>
      </c>
      <c r="AG16" s="21">
        <v>7.92581815274849E-2</v>
      </c>
    </row>
    <row r="17" spans="2:33" x14ac:dyDescent="0.5">
      <c r="B17" s="18" t="s">
        <v>100</v>
      </c>
      <c r="C17" s="22">
        <v>0.58159414227105199</v>
      </c>
      <c r="D17" s="22">
        <v>0.51552435334398095</v>
      </c>
      <c r="E17" s="22">
        <v>0.64431180542826405</v>
      </c>
      <c r="F17" s="22"/>
      <c r="G17" s="22">
        <v>0.45254844076684902</v>
      </c>
      <c r="H17" s="22">
        <v>0.57558312235468301</v>
      </c>
      <c r="I17" s="22">
        <v>0.577629404143023</v>
      </c>
      <c r="J17" s="22">
        <v>0.58545356136826499</v>
      </c>
      <c r="K17" s="22">
        <v>0.62858539790124801</v>
      </c>
      <c r="L17" s="22">
        <v>0.59983225639089399</v>
      </c>
      <c r="M17" s="22"/>
      <c r="N17" s="22">
        <v>0.58584854689455002</v>
      </c>
      <c r="O17" s="22">
        <v>0.30408615469847899</v>
      </c>
      <c r="P17" s="22">
        <v>0.113479377775084</v>
      </c>
      <c r="Q17" s="22">
        <v>0.52440141552340902</v>
      </c>
      <c r="R17" s="22">
        <v>0.76892238153626102</v>
      </c>
      <c r="S17" s="22">
        <v>0.568142276160989</v>
      </c>
      <c r="T17" s="22">
        <v>0.36016127008777798</v>
      </c>
      <c r="U17" s="22">
        <v>0.59903864830689302</v>
      </c>
      <c r="V17" s="22">
        <v>0.66742626218497103</v>
      </c>
      <c r="W17" s="22">
        <v>0.59005140800428102</v>
      </c>
      <c r="X17" s="22">
        <v>0.67103195072731603</v>
      </c>
      <c r="Y17" s="22">
        <v>0.523407579743978</v>
      </c>
      <c r="Z17" s="22">
        <v>0.62588201587288095</v>
      </c>
      <c r="AA17" s="22">
        <v>0.69836926302393398</v>
      </c>
      <c r="AB17" s="22">
        <v>0.62475161666166201</v>
      </c>
      <c r="AC17" s="22">
        <v>0.88416897264584404</v>
      </c>
      <c r="AD17" s="22">
        <v>0.42181907612865799</v>
      </c>
      <c r="AE17" s="22"/>
      <c r="AF17" s="22">
        <v>0.60076583717401899</v>
      </c>
      <c r="AG17" s="22">
        <v>0.56896040592642905</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G19"/>
  <sheetViews>
    <sheetView showGridLines="0" workbookViewId="0">
      <pane xSplit="2" topLeftCell="C1" activePane="topRight" state="frozen"/>
      <selection pane="topRight" activeCell="B15" sqref="B15"/>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x14ac:dyDescent="0.5">
      <c r="B9" s="18" t="s">
        <v>314</v>
      </c>
      <c r="C9" s="17">
        <v>0.48186867990587101</v>
      </c>
      <c r="D9" s="17">
        <v>0.45772471399289499</v>
      </c>
      <c r="E9" s="17">
        <v>0.51494538301172599</v>
      </c>
      <c r="F9" s="17"/>
      <c r="G9" s="17">
        <v>0.41521378550189703</v>
      </c>
      <c r="H9" s="17">
        <v>0.49743169904487</v>
      </c>
      <c r="I9" s="17">
        <v>0.46196602699509798</v>
      </c>
      <c r="J9" s="17">
        <v>0.43691124117095598</v>
      </c>
      <c r="K9" s="17">
        <v>0.49549935808022599</v>
      </c>
      <c r="L9" s="17">
        <v>0.685896586422165</v>
      </c>
      <c r="M9" s="17"/>
      <c r="N9" s="17">
        <v>0.37084106723959898</v>
      </c>
      <c r="O9" s="17">
        <v>0.56117681866000702</v>
      </c>
      <c r="P9" s="17">
        <v>1</v>
      </c>
      <c r="Q9" s="17">
        <v>0.184734242743643</v>
      </c>
      <c r="R9" s="17">
        <v>0.35440696613442901</v>
      </c>
      <c r="S9" s="17">
        <v>0.65010166530495705</v>
      </c>
      <c r="T9" s="17">
        <v>0.46272002475199903</v>
      </c>
      <c r="U9" s="17">
        <v>0.64588327975872495</v>
      </c>
      <c r="V9" s="17">
        <v>0.49049402514811502</v>
      </c>
      <c r="W9" s="17">
        <v>0.60151870331474599</v>
      </c>
      <c r="X9" s="17">
        <v>0.36677022909868201</v>
      </c>
      <c r="Y9" s="17">
        <v>0.47442817310865898</v>
      </c>
      <c r="Z9" s="17">
        <v>0.36498577882781802</v>
      </c>
      <c r="AA9" s="17">
        <v>0.52326342892636102</v>
      </c>
      <c r="AB9" s="17">
        <v>0.47652488115177299</v>
      </c>
      <c r="AC9" s="17">
        <v>0.56658531714994698</v>
      </c>
      <c r="AD9" s="17">
        <v>0.40903610066473201</v>
      </c>
      <c r="AE9" s="17"/>
      <c r="AF9" s="17">
        <v>0.66175378911850302</v>
      </c>
      <c r="AG9" s="17">
        <v>0.30489992225557599</v>
      </c>
    </row>
    <row r="10" spans="2:33" ht="28.7" x14ac:dyDescent="0.5">
      <c r="B10" s="18" t="s">
        <v>315</v>
      </c>
      <c r="C10" s="17">
        <v>0.12367404570757699</v>
      </c>
      <c r="D10" s="17">
        <v>0.17875790603828001</v>
      </c>
      <c r="E10" s="17">
        <v>5.0076316213024899E-2</v>
      </c>
      <c r="F10" s="17"/>
      <c r="G10" s="17">
        <v>0.151249292147669</v>
      </c>
      <c r="H10" s="17">
        <v>0.10444057478405699</v>
      </c>
      <c r="I10" s="17">
        <v>0.11442013143025501</v>
      </c>
      <c r="J10" s="17">
        <v>0.16491307657481</v>
      </c>
      <c r="K10" s="17">
        <v>9.7279113200990697E-2</v>
      </c>
      <c r="L10" s="17">
        <v>9.7380225871875795E-2</v>
      </c>
      <c r="M10" s="17"/>
      <c r="N10" s="17">
        <v>4.98166344825903E-2</v>
      </c>
      <c r="O10" s="17">
        <v>0</v>
      </c>
      <c r="P10" s="17">
        <v>0</v>
      </c>
      <c r="Q10" s="17">
        <v>0.334681593255029</v>
      </c>
      <c r="R10" s="17">
        <v>0.196775423563155</v>
      </c>
      <c r="S10" s="17">
        <v>0</v>
      </c>
      <c r="T10" s="17">
        <v>0</v>
      </c>
      <c r="U10" s="17">
        <v>7.3091166659988493E-2</v>
      </c>
      <c r="V10" s="17">
        <v>0.19264805608279501</v>
      </c>
      <c r="W10" s="17">
        <v>9.5194178188470605E-2</v>
      </c>
      <c r="X10" s="17">
        <v>0.127807640259544</v>
      </c>
      <c r="Y10" s="17">
        <v>9.9043531073472399E-2</v>
      </c>
      <c r="Z10" s="17">
        <v>0.17187978869955101</v>
      </c>
      <c r="AA10" s="17">
        <v>0.20791645020293001</v>
      </c>
      <c r="AB10" s="17">
        <v>0.17063318612244599</v>
      </c>
      <c r="AC10" s="17">
        <v>0.22717902103464499</v>
      </c>
      <c r="AD10" s="17">
        <v>0</v>
      </c>
      <c r="AE10" s="17"/>
      <c r="AF10" s="17">
        <v>6.8864726745845803E-2</v>
      </c>
      <c r="AG10" s="17">
        <v>0.17759477948466301</v>
      </c>
    </row>
    <row r="11" spans="2:33" ht="28.7" x14ac:dyDescent="0.5">
      <c r="B11" s="18" t="s">
        <v>316</v>
      </c>
      <c r="C11" s="17">
        <v>0.108894148361461</v>
      </c>
      <c r="D11" s="17">
        <v>7.2520211338311699E-2</v>
      </c>
      <c r="E11" s="17">
        <v>0.15356343848314</v>
      </c>
      <c r="F11" s="17"/>
      <c r="G11" s="17">
        <v>0.14874443709207</v>
      </c>
      <c r="H11" s="17">
        <v>9.0249909004593704E-2</v>
      </c>
      <c r="I11" s="17">
        <v>0.15734765078523599</v>
      </c>
      <c r="J11" s="17">
        <v>0.107283081319951</v>
      </c>
      <c r="K11" s="17">
        <v>7.82435685615228E-2</v>
      </c>
      <c r="L11" s="17">
        <v>2.8378042945310999E-2</v>
      </c>
      <c r="M11" s="17"/>
      <c r="N11" s="17">
        <v>0.210915906561535</v>
      </c>
      <c r="O11" s="17">
        <v>0.16738993817974099</v>
      </c>
      <c r="P11" s="17">
        <v>0</v>
      </c>
      <c r="Q11" s="17">
        <v>0.116578288751804</v>
      </c>
      <c r="R11" s="17">
        <v>0</v>
      </c>
      <c r="S11" s="17">
        <v>0.349898334695043</v>
      </c>
      <c r="T11" s="17">
        <v>0.19130741546664901</v>
      </c>
      <c r="U11" s="17">
        <v>6.9113827063006297E-2</v>
      </c>
      <c r="V11" s="17">
        <v>4.4305315298292201E-2</v>
      </c>
      <c r="W11" s="17">
        <v>3.4702758912168799E-2</v>
      </c>
      <c r="X11" s="17">
        <v>0.28457040553208202</v>
      </c>
      <c r="Y11" s="17">
        <v>6.3085342711681203E-2</v>
      </c>
      <c r="Z11" s="17">
        <v>0.100429986546988</v>
      </c>
      <c r="AA11" s="17">
        <v>0.134410060435355</v>
      </c>
      <c r="AB11" s="17">
        <v>0.128940789470193</v>
      </c>
      <c r="AC11" s="17">
        <v>0.118793401691746</v>
      </c>
      <c r="AD11" s="17">
        <v>0.17627463258196899</v>
      </c>
      <c r="AE11" s="17"/>
      <c r="AF11" s="17">
        <v>6.9094012622999093E-2</v>
      </c>
      <c r="AG11" s="17">
        <v>0.14804903231365801</v>
      </c>
    </row>
    <row r="12" spans="2:33" ht="28.7" x14ac:dyDescent="0.5">
      <c r="B12" s="18" t="s">
        <v>317</v>
      </c>
      <c r="C12" s="17">
        <v>9.4251280965901907E-2</v>
      </c>
      <c r="D12" s="17">
        <v>7.9264229530529598E-2</v>
      </c>
      <c r="E12" s="17">
        <v>0.113069378584584</v>
      </c>
      <c r="F12" s="17"/>
      <c r="G12" s="17">
        <v>0.120003628032362</v>
      </c>
      <c r="H12" s="17">
        <v>0.132985076591524</v>
      </c>
      <c r="I12" s="17">
        <v>8.7494408543517005E-2</v>
      </c>
      <c r="J12" s="17">
        <v>6.4182156618875996E-2</v>
      </c>
      <c r="K12" s="17">
        <v>9.2211763445609704E-2</v>
      </c>
      <c r="L12" s="17">
        <v>0.106778188547013</v>
      </c>
      <c r="M12" s="17"/>
      <c r="N12" s="17">
        <v>6.7998485685728194E-2</v>
      </c>
      <c r="O12" s="17">
        <v>6.5934224548131096E-2</v>
      </c>
      <c r="P12" s="17">
        <v>0</v>
      </c>
      <c r="Q12" s="17">
        <v>5.8045627677796301E-2</v>
      </c>
      <c r="R12" s="17">
        <v>0.29477669730262601</v>
      </c>
      <c r="S12" s="17">
        <v>0</v>
      </c>
      <c r="T12" s="17">
        <v>8.9209639958495998E-2</v>
      </c>
      <c r="U12" s="17">
        <v>9.3949870430488094E-2</v>
      </c>
      <c r="V12" s="17">
        <v>5.4535762161420302E-2</v>
      </c>
      <c r="W12" s="17">
        <v>0.20488274548489099</v>
      </c>
      <c r="X12" s="17">
        <v>0.16223526665068</v>
      </c>
      <c r="Y12" s="17">
        <v>0.136903729952804</v>
      </c>
      <c r="Z12" s="17">
        <v>0.122303148150427</v>
      </c>
      <c r="AA12" s="17">
        <v>0.134410060435355</v>
      </c>
      <c r="AB12" s="17">
        <v>2.9189526131666199E-2</v>
      </c>
      <c r="AC12" s="17">
        <v>0</v>
      </c>
      <c r="AD12" s="17">
        <v>0.11203988355486701</v>
      </c>
      <c r="AE12" s="17"/>
      <c r="AF12" s="17">
        <v>9.0699966459348497E-2</v>
      </c>
      <c r="AG12" s="17">
        <v>9.7745020492208901E-2</v>
      </c>
    </row>
    <row r="13" spans="2:33" x14ac:dyDescent="0.5">
      <c r="B13" s="18" t="s">
        <v>318</v>
      </c>
      <c r="C13" s="17">
        <v>5.43238018464599E-2</v>
      </c>
      <c r="D13" s="17">
        <v>8.4657593520185995E-2</v>
      </c>
      <c r="E13" s="17">
        <v>1.82863282636672E-2</v>
      </c>
      <c r="F13" s="17"/>
      <c r="G13" s="17">
        <v>4.2279883851723002E-2</v>
      </c>
      <c r="H13" s="17">
        <v>4.67368633562988E-2</v>
      </c>
      <c r="I13" s="17">
        <v>5.7538632296424197E-2</v>
      </c>
      <c r="J13" s="17">
        <v>6.8458987821484504E-2</v>
      </c>
      <c r="K13" s="17">
        <v>6.5332117670836201E-2</v>
      </c>
      <c r="L13" s="17">
        <v>0</v>
      </c>
      <c r="M13" s="17"/>
      <c r="N13" s="17">
        <v>2.9545619702720401E-2</v>
      </c>
      <c r="O13" s="17">
        <v>0</v>
      </c>
      <c r="P13" s="17">
        <v>0</v>
      </c>
      <c r="Q13" s="17">
        <v>0.16280428814509401</v>
      </c>
      <c r="R13" s="17">
        <v>0</v>
      </c>
      <c r="S13" s="17">
        <v>0</v>
      </c>
      <c r="T13" s="17">
        <v>5.5824197526364201E-2</v>
      </c>
      <c r="U13" s="17">
        <v>2.0589901024104199E-2</v>
      </c>
      <c r="V13" s="17">
        <v>0.12593075529574099</v>
      </c>
      <c r="W13" s="17">
        <v>3.6890544947132002E-2</v>
      </c>
      <c r="X13" s="17">
        <v>0</v>
      </c>
      <c r="Y13" s="17">
        <v>9.2389440672644305E-2</v>
      </c>
      <c r="Z13" s="17">
        <v>3.5934546625181897E-2</v>
      </c>
      <c r="AA13" s="17">
        <v>0</v>
      </c>
      <c r="AB13" s="17">
        <v>4.9651575414690903E-2</v>
      </c>
      <c r="AC13" s="17">
        <v>0</v>
      </c>
      <c r="AD13" s="17">
        <v>8.1886826289136599E-2</v>
      </c>
      <c r="AE13" s="17"/>
      <c r="AF13" s="17">
        <v>3.4892424641951601E-2</v>
      </c>
      <c r="AG13" s="17">
        <v>7.34401517120363E-2</v>
      </c>
    </row>
    <row r="14" spans="2:33" x14ac:dyDescent="0.5">
      <c r="B14" s="18" t="s">
        <v>319</v>
      </c>
      <c r="C14" s="19">
        <v>0.136988043212729</v>
      </c>
      <c r="D14" s="19">
        <v>0.12707534557979799</v>
      </c>
      <c r="E14" s="19">
        <v>0.15005915544385701</v>
      </c>
      <c r="F14" s="19"/>
      <c r="G14" s="19">
        <v>0.122508973374279</v>
      </c>
      <c r="H14" s="19">
        <v>0.12815587721865701</v>
      </c>
      <c r="I14" s="19">
        <v>0.12123314994947</v>
      </c>
      <c r="J14" s="19">
        <v>0.158251456493923</v>
      </c>
      <c r="K14" s="19">
        <v>0.17143407904081401</v>
      </c>
      <c r="L14" s="19">
        <v>8.1566956213635203E-2</v>
      </c>
      <c r="M14" s="19"/>
      <c r="N14" s="19">
        <v>0.27088228632782702</v>
      </c>
      <c r="O14" s="19">
        <v>0.20549901861212</v>
      </c>
      <c r="P14" s="19">
        <v>0</v>
      </c>
      <c r="Q14" s="19">
        <v>0.143155959426635</v>
      </c>
      <c r="R14" s="19">
        <v>0.15404091299979</v>
      </c>
      <c r="S14" s="19">
        <v>0</v>
      </c>
      <c r="T14" s="19">
        <v>0.20093872229649201</v>
      </c>
      <c r="U14" s="19">
        <v>9.7371955063687704E-2</v>
      </c>
      <c r="V14" s="19">
        <v>9.2086086013636603E-2</v>
      </c>
      <c r="W14" s="19">
        <v>2.68110691525918E-2</v>
      </c>
      <c r="X14" s="19">
        <v>5.8616458459011797E-2</v>
      </c>
      <c r="Y14" s="19">
        <v>0.134149782480739</v>
      </c>
      <c r="Z14" s="19">
        <v>0.20446675115003399</v>
      </c>
      <c r="AA14" s="19">
        <v>0</v>
      </c>
      <c r="AB14" s="19">
        <v>0.14506004170923201</v>
      </c>
      <c r="AC14" s="19">
        <v>8.7442260123662005E-2</v>
      </c>
      <c r="AD14" s="19">
        <v>0.220762556909296</v>
      </c>
      <c r="AE14" s="19"/>
      <c r="AF14" s="19">
        <v>7.4695080411352296E-2</v>
      </c>
      <c r="AG14" s="19">
        <v>0.198271093741857</v>
      </c>
    </row>
    <row r="15" spans="2:33" x14ac:dyDescent="0.5">
      <c r="B15" s="16" t="s">
        <v>542</v>
      </c>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L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2" width="20.703125" customWidth="1"/>
  </cols>
  <sheetData>
    <row r="2" spans="2:12" ht="40" customHeight="1" x14ac:dyDescent="0.5">
      <c r="D2" s="30" t="s">
        <v>334</v>
      </c>
      <c r="E2" s="26"/>
      <c r="F2" s="26"/>
      <c r="G2" s="26"/>
      <c r="H2" s="26"/>
      <c r="I2" s="26"/>
      <c r="J2" s="26"/>
      <c r="K2" s="26"/>
      <c r="L2" s="26"/>
    </row>
    <row r="6" spans="2:12" ht="50" customHeight="1" x14ac:dyDescent="0.5">
      <c r="B6" s="20" t="s">
        <v>15</v>
      </c>
      <c r="C6" s="20" t="s">
        <v>321</v>
      </c>
      <c r="D6" s="20" t="s">
        <v>322</v>
      </c>
      <c r="E6" s="20" t="s">
        <v>323</v>
      </c>
      <c r="F6" s="20" t="s">
        <v>324</v>
      </c>
      <c r="G6" s="20" t="s">
        <v>325</v>
      </c>
      <c r="H6" s="20" t="s">
        <v>326</v>
      </c>
      <c r="I6" s="20" t="s">
        <v>327</v>
      </c>
      <c r="J6" s="20" t="s">
        <v>328</v>
      </c>
      <c r="K6" s="20" t="s">
        <v>329</v>
      </c>
    </row>
    <row r="7" spans="2:12" ht="28.7" x14ac:dyDescent="0.5">
      <c r="B7" s="18" t="s">
        <v>330</v>
      </c>
      <c r="C7" s="17">
        <v>0.412581924512121</v>
      </c>
      <c r="D7" s="17">
        <v>0.478009182027609</v>
      </c>
      <c r="E7" s="17">
        <v>0.27927253302760802</v>
      </c>
      <c r="F7" s="17">
        <v>0.15358483475978901</v>
      </c>
      <c r="G7" s="17">
        <v>0.182193379407253</v>
      </c>
      <c r="H7" s="17">
        <v>0.54871258090853303</v>
      </c>
      <c r="I7" s="17">
        <v>0.36655770075947802</v>
      </c>
      <c r="J7" s="17">
        <v>0.175457355550343</v>
      </c>
      <c r="K7" s="17">
        <v>0.14606701204429501</v>
      </c>
    </row>
    <row r="8" spans="2:12" x14ac:dyDescent="0.5">
      <c r="B8" s="18" t="s">
        <v>284</v>
      </c>
      <c r="C8" s="17">
        <v>0.312905670280126</v>
      </c>
      <c r="D8" s="17">
        <v>0.29112103121779198</v>
      </c>
      <c r="E8" s="17">
        <v>0.34732036401732602</v>
      </c>
      <c r="F8" s="17">
        <v>0.24896226892825399</v>
      </c>
      <c r="G8" s="17">
        <v>0.30172218966009601</v>
      </c>
      <c r="H8" s="17">
        <v>0.263506669951941</v>
      </c>
      <c r="I8" s="17">
        <v>0.31888788728884099</v>
      </c>
      <c r="J8" s="17">
        <v>0.25187887983298002</v>
      </c>
      <c r="K8" s="17">
        <v>0.38396004109159798</v>
      </c>
    </row>
    <row r="9" spans="2:12" x14ac:dyDescent="0.5">
      <c r="B9" s="18" t="s">
        <v>331</v>
      </c>
      <c r="C9" s="17">
        <v>0.150994885639403</v>
      </c>
      <c r="D9" s="17">
        <v>0.11107223701718801</v>
      </c>
      <c r="E9" s="17">
        <v>0.194851113682359</v>
      </c>
      <c r="F9" s="17">
        <v>0.27126674708209297</v>
      </c>
      <c r="G9" s="17">
        <v>0.26628500197576599</v>
      </c>
      <c r="H9" s="17">
        <v>7.9624127615554E-2</v>
      </c>
      <c r="I9" s="17">
        <v>0.14662473650284499</v>
      </c>
      <c r="J9" s="17">
        <v>0.22719435399319299</v>
      </c>
      <c r="K9" s="17">
        <v>0.20545782374330099</v>
      </c>
    </row>
    <row r="10" spans="2:12" x14ac:dyDescent="0.5">
      <c r="B10" s="18" t="s">
        <v>332</v>
      </c>
      <c r="C10" s="17">
        <v>0.12351751956835</v>
      </c>
      <c r="D10" s="17">
        <v>0.117908322945792</v>
      </c>
      <c r="E10" s="17">
        <v>0.17710736392906601</v>
      </c>
      <c r="F10" s="17">
        <v>0.32339358801563201</v>
      </c>
      <c r="G10" s="17">
        <v>0.24764621040802601</v>
      </c>
      <c r="H10" s="17">
        <v>0.10151182016068599</v>
      </c>
      <c r="I10" s="17">
        <v>0.163842330320423</v>
      </c>
      <c r="J10" s="17">
        <v>0.33503792697238199</v>
      </c>
      <c r="K10" s="17">
        <v>0.23910566389523899</v>
      </c>
    </row>
    <row r="11" spans="2:12" x14ac:dyDescent="0.5">
      <c r="B11" s="18" t="s">
        <v>333</v>
      </c>
      <c r="C11" s="17">
        <v>0</v>
      </c>
      <c r="D11" s="17">
        <v>1.8892267916185701E-3</v>
      </c>
      <c r="E11" s="17">
        <v>1.44862534364126E-3</v>
      </c>
      <c r="F11" s="17">
        <v>2.7925612142326701E-3</v>
      </c>
      <c r="G11" s="17">
        <v>2.1532185488583101E-3</v>
      </c>
      <c r="H11" s="17">
        <v>6.6448013632861899E-3</v>
      </c>
      <c r="I11" s="17">
        <v>4.0873451284126503E-3</v>
      </c>
      <c r="J11" s="17">
        <v>1.0431483651102001E-2</v>
      </c>
      <c r="K11" s="17">
        <v>2.54094592255673E-2</v>
      </c>
    </row>
    <row r="12" spans="2:12" x14ac:dyDescent="0.5">
      <c r="B12" s="16" t="s">
        <v>542</v>
      </c>
      <c r="C12" s="16"/>
      <c r="D12" s="16"/>
      <c r="E12" s="16"/>
      <c r="F12" s="16"/>
      <c r="G12" s="16"/>
      <c r="H12" s="16"/>
      <c r="I12" s="16"/>
      <c r="J12" s="16"/>
      <c r="K12" s="16"/>
    </row>
    <row r="13" spans="2:12" x14ac:dyDescent="0.5">
      <c r="B13" t="s">
        <v>59</v>
      </c>
    </row>
    <row r="14" spans="2:12" x14ac:dyDescent="0.5">
      <c r="B14" t="s">
        <v>60</v>
      </c>
    </row>
    <row r="18" spans="2:2" x14ac:dyDescent="0.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0.412581924512121</v>
      </c>
      <c r="D9" s="17">
        <v>0.43641456042308802</v>
      </c>
      <c r="E9" s="17">
        <v>0.387362531904336</v>
      </c>
      <c r="F9" s="17"/>
      <c r="G9" s="17">
        <v>0.44186362032964799</v>
      </c>
      <c r="H9" s="17">
        <v>0.44996606575592002</v>
      </c>
      <c r="I9" s="17">
        <v>0.43407508106089598</v>
      </c>
      <c r="J9" s="17">
        <v>0.35031377515685502</v>
      </c>
      <c r="K9" s="17">
        <v>0.442263270591712</v>
      </c>
      <c r="L9" s="17">
        <v>0.37498489826586501</v>
      </c>
      <c r="M9" s="17"/>
      <c r="N9" s="17">
        <v>0.36672665942229699</v>
      </c>
      <c r="O9" s="17">
        <v>0.25004878933045099</v>
      </c>
      <c r="P9" s="17">
        <v>0.30706534238326999</v>
      </c>
      <c r="Q9" s="17">
        <v>0.29242883887611598</v>
      </c>
      <c r="R9" s="17">
        <v>0.33850161235971199</v>
      </c>
      <c r="S9" s="17">
        <v>0.185775481875322</v>
      </c>
      <c r="T9" s="17">
        <v>0.320373635637831</v>
      </c>
      <c r="U9" s="17">
        <v>0.43885651283773403</v>
      </c>
      <c r="V9" s="17">
        <v>0.44394663007090701</v>
      </c>
      <c r="W9" s="17">
        <v>0.44170615143192599</v>
      </c>
      <c r="X9" s="17">
        <v>0.59793179101386895</v>
      </c>
      <c r="Y9" s="17">
        <v>0.45472208308170498</v>
      </c>
      <c r="Z9" s="17">
        <v>0.54632255376204297</v>
      </c>
      <c r="AA9" s="17">
        <v>0.190713574579985</v>
      </c>
      <c r="AB9" s="17">
        <v>0.38655460718667101</v>
      </c>
      <c r="AC9" s="17">
        <v>0.44252666957069697</v>
      </c>
      <c r="AD9" s="17">
        <v>0.29868768852578398</v>
      </c>
      <c r="AE9" s="17"/>
      <c r="AF9" s="17">
        <v>0.48766163369294702</v>
      </c>
      <c r="AG9" s="17">
        <v>0.338719430186532</v>
      </c>
    </row>
    <row r="10" spans="2:33" x14ac:dyDescent="0.5">
      <c r="B10" s="18" t="s">
        <v>284</v>
      </c>
      <c r="C10" s="17">
        <v>0.312905670280126</v>
      </c>
      <c r="D10" s="17">
        <v>0.31782239205065199</v>
      </c>
      <c r="E10" s="17">
        <v>0.30619842851939</v>
      </c>
      <c r="F10" s="17"/>
      <c r="G10" s="17">
        <v>0.30299883138043898</v>
      </c>
      <c r="H10" s="17">
        <v>0.28729940642588903</v>
      </c>
      <c r="I10" s="17">
        <v>0.31817998507531903</v>
      </c>
      <c r="J10" s="17">
        <v>0.31328835296547702</v>
      </c>
      <c r="K10" s="17">
        <v>0.30134564602758301</v>
      </c>
      <c r="L10" s="17">
        <v>0.39073810128549702</v>
      </c>
      <c r="M10" s="17"/>
      <c r="N10" s="17">
        <v>0.25066972713904301</v>
      </c>
      <c r="O10" s="17">
        <v>0.39486961544617499</v>
      </c>
      <c r="P10" s="17">
        <v>0.536817434606363</v>
      </c>
      <c r="Q10" s="17">
        <v>0.28290163143748698</v>
      </c>
      <c r="R10" s="17">
        <v>0</v>
      </c>
      <c r="S10" s="17">
        <v>0.464326183429635</v>
      </c>
      <c r="T10" s="17">
        <v>0.35100805203150598</v>
      </c>
      <c r="U10" s="17">
        <v>0.33705277400233502</v>
      </c>
      <c r="V10" s="17">
        <v>0.36208144281003601</v>
      </c>
      <c r="W10" s="17">
        <v>0.21626012594978999</v>
      </c>
      <c r="X10" s="17">
        <v>0.188537773887239</v>
      </c>
      <c r="Y10" s="17">
        <v>0.338177074899566</v>
      </c>
      <c r="Z10" s="17">
        <v>0.241306137801058</v>
      </c>
      <c r="AA10" s="17">
        <v>0.39345352501415598</v>
      </c>
      <c r="AB10" s="17">
        <v>0.31826610427249202</v>
      </c>
      <c r="AC10" s="17">
        <v>0.27150693805432502</v>
      </c>
      <c r="AD10" s="17">
        <v>0.44776324982125998</v>
      </c>
      <c r="AE10" s="17"/>
      <c r="AF10" s="17">
        <v>0.328514267083789</v>
      </c>
      <c r="AG10" s="17">
        <v>0.29755012474831899</v>
      </c>
    </row>
    <row r="11" spans="2:33" x14ac:dyDescent="0.5">
      <c r="B11" s="18" t="s">
        <v>331</v>
      </c>
      <c r="C11" s="17">
        <v>0.150994885639403</v>
      </c>
      <c r="D11" s="17">
        <v>0.14504277021440401</v>
      </c>
      <c r="E11" s="17">
        <v>0.15446282927962601</v>
      </c>
      <c r="F11" s="17"/>
      <c r="G11" s="17">
        <v>0.21431434390409601</v>
      </c>
      <c r="H11" s="17">
        <v>0.15120128634899199</v>
      </c>
      <c r="I11" s="17">
        <v>0.145454996879813</v>
      </c>
      <c r="J11" s="17">
        <v>0.15800493048289499</v>
      </c>
      <c r="K11" s="17">
        <v>0.12797122138394601</v>
      </c>
      <c r="L11" s="17">
        <v>0.14771875133859899</v>
      </c>
      <c r="M11" s="17"/>
      <c r="N11" s="17">
        <v>0.18866796728622401</v>
      </c>
      <c r="O11" s="17">
        <v>0.185751726766997</v>
      </c>
      <c r="P11" s="17">
        <v>0</v>
      </c>
      <c r="Q11" s="17">
        <v>0.22713069514857201</v>
      </c>
      <c r="R11" s="17">
        <v>0.196775423563155</v>
      </c>
      <c r="S11" s="17">
        <v>0.349898334695043</v>
      </c>
      <c r="T11" s="17">
        <v>0.32861831233066202</v>
      </c>
      <c r="U11" s="17">
        <v>0.124771220724814</v>
      </c>
      <c r="V11" s="17">
        <v>7.1531109850305793E-2</v>
      </c>
      <c r="W11" s="17">
        <v>0.30669507105335603</v>
      </c>
      <c r="X11" s="17">
        <v>0.14962661496912</v>
      </c>
      <c r="Y11" s="17">
        <v>0.103220875934792</v>
      </c>
      <c r="Z11" s="17">
        <v>0.13826955620593701</v>
      </c>
      <c r="AA11" s="17">
        <v>0.20791645020293001</v>
      </c>
      <c r="AB11" s="17">
        <v>9.5812056037221302E-2</v>
      </c>
      <c r="AC11" s="17">
        <v>0.28596639237497801</v>
      </c>
      <c r="AD11" s="17">
        <v>0.20705605984641501</v>
      </c>
      <c r="AE11" s="17"/>
      <c r="AF11" s="17">
        <v>0.11483409891592</v>
      </c>
      <c r="AG11" s="17">
        <v>0.18656942279882899</v>
      </c>
    </row>
    <row r="12" spans="2:33" x14ac:dyDescent="0.5">
      <c r="B12" s="18" t="s">
        <v>332</v>
      </c>
      <c r="C12" s="17">
        <v>0.12351751956835</v>
      </c>
      <c r="D12" s="17">
        <v>0.100720277311856</v>
      </c>
      <c r="E12" s="17">
        <v>0.15197621029664701</v>
      </c>
      <c r="F12" s="17"/>
      <c r="G12" s="17">
        <v>4.08232043858162E-2</v>
      </c>
      <c r="H12" s="17">
        <v>0.1115332414692</v>
      </c>
      <c r="I12" s="17">
        <v>0.102289936983972</v>
      </c>
      <c r="J12" s="17">
        <v>0.17839294139477199</v>
      </c>
      <c r="K12" s="17">
        <v>0.12841986199675801</v>
      </c>
      <c r="L12" s="17">
        <v>8.6558249110039204E-2</v>
      </c>
      <c r="M12" s="17"/>
      <c r="N12" s="17">
        <v>0.193935646152437</v>
      </c>
      <c r="O12" s="17">
        <v>0.16932986845637699</v>
      </c>
      <c r="P12" s="17">
        <v>0.15611722301036701</v>
      </c>
      <c r="Q12" s="17">
        <v>0.197538834537826</v>
      </c>
      <c r="R12" s="17">
        <v>0.46472296407713198</v>
      </c>
      <c r="S12" s="17">
        <v>0</v>
      </c>
      <c r="T12" s="17">
        <v>0</v>
      </c>
      <c r="U12" s="17">
        <v>9.9319492435117507E-2</v>
      </c>
      <c r="V12" s="17">
        <v>0.122440817268751</v>
      </c>
      <c r="W12" s="17">
        <v>3.5338651564928103E-2</v>
      </c>
      <c r="X12" s="17">
        <v>6.3903820129771999E-2</v>
      </c>
      <c r="Y12" s="17">
        <v>0.103879966083937</v>
      </c>
      <c r="Z12" s="17">
        <v>7.4101752230963006E-2</v>
      </c>
      <c r="AA12" s="17">
        <v>0.20791645020293001</v>
      </c>
      <c r="AB12" s="17">
        <v>0.19936723250361599</v>
      </c>
      <c r="AC12" s="17">
        <v>0</v>
      </c>
      <c r="AD12" s="17">
        <v>4.6493001806541097E-2</v>
      </c>
      <c r="AE12" s="17"/>
      <c r="AF12" s="17">
        <v>6.8990000307343896E-2</v>
      </c>
      <c r="AG12" s="17">
        <v>0.17716102226632099</v>
      </c>
    </row>
    <row r="13" spans="2:33" x14ac:dyDescent="0.5">
      <c r="B13" s="18" t="s">
        <v>333</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0</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0.478009182027609</v>
      </c>
      <c r="D9" s="17">
        <v>0.42170388929901997</v>
      </c>
      <c r="E9" s="17">
        <v>0.54974407981780904</v>
      </c>
      <c r="F9" s="17"/>
      <c r="G9" s="17">
        <v>0.47055111714266501</v>
      </c>
      <c r="H9" s="17">
        <v>0.5346010727064</v>
      </c>
      <c r="I9" s="17">
        <v>0.478415190036238</v>
      </c>
      <c r="J9" s="17">
        <v>0.464141879841245</v>
      </c>
      <c r="K9" s="17">
        <v>0.46492618906655703</v>
      </c>
      <c r="L9" s="17">
        <v>0.40811420377969199</v>
      </c>
      <c r="M9" s="17"/>
      <c r="N9" s="17">
        <v>0.31514549284405502</v>
      </c>
      <c r="O9" s="17">
        <v>0.25601620366678801</v>
      </c>
      <c r="P9" s="17">
        <v>0.60489536925882803</v>
      </c>
      <c r="Q9" s="17">
        <v>0.18979686183373501</v>
      </c>
      <c r="R9" s="17">
        <v>0.46472296407713198</v>
      </c>
      <c r="S9" s="17">
        <v>0.43815804165457301</v>
      </c>
      <c r="T9" s="17">
        <v>0.55374141024359602</v>
      </c>
      <c r="U9" s="17">
        <v>0.59437531445208103</v>
      </c>
      <c r="V9" s="17">
        <v>0.43530573716904603</v>
      </c>
      <c r="W9" s="17">
        <v>0.49069299157542701</v>
      </c>
      <c r="X9" s="17">
        <v>0.48243172411861901</v>
      </c>
      <c r="Y9" s="17">
        <v>0.51529981203303499</v>
      </c>
      <c r="Z9" s="17">
        <v>0.62992243907665801</v>
      </c>
      <c r="AA9" s="17">
        <v>0.65767348936171599</v>
      </c>
      <c r="AB9" s="17">
        <v>0.40860393271280498</v>
      </c>
      <c r="AC9" s="17">
        <v>0.44252666957069697</v>
      </c>
      <c r="AD9" s="17">
        <v>0.50065726116173104</v>
      </c>
      <c r="AE9" s="17"/>
      <c r="AF9" s="17">
        <v>0.653465119023795</v>
      </c>
      <c r="AG9" s="17">
        <v>0.305397789519958</v>
      </c>
    </row>
    <row r="10" spans="2:33" x14ac:dyDescent="0.5">
      <c r="B10" s="18" t="s">
        <v>284</v>
      </c>
      <c r="C10" s="17">
        <v>0.29112103121779198</v>
      </c>
      <c r="D10" s="17">
        <v>0.36610117543822801</v>
      </c>
      <c r="E10" s="17">
        <v>0.20335442500638901</v>
      </c>
      <c r="F10" s="17"/>
      <c r="G10" s="17">
        <v>0.36670129068117202</v>
      </c>
      <c r="H10" s="17">
        <v>0.278332100138733</v>
      </c>
      <c r="I10" s="17">
        <v>0.25373718864351802</v>
      </c>
      <c r="J10" s="17">
        <v>0.30827056466963898</v>
      </c>
      <c r="K10" s="17">
        <v>0.30220643503653899</v>
      </c>
      <c r="L10" s="17">
        <v>0.32009973325116498</v>
      </c>
      <c r="M10" s="17"/>
      <c r="N10" s="17">
        <v>0.35180245774645402</v>
      </c>
      <c r="O10" s="17">
        <v>0.40726398969709399</v>
      </c>
      <c r="P10" s="17">
        <v>0</v>
      </c>
      <c r="Q10" s="17">
        <v>0.32827748417216501</v>
      </c>
      <c r="R10" s="17">
        <v>0.18446069935992199</v>
      </c>
      <c r="S10" s="17">
        <v>0.21194362365038499</v>
      </c>
      <c r="T10" s="17">
        <v>0.203968163667921</v>
      </c>
      <c r="U10" s="17">
        <v>0.28926597309033297</v>
      </c>
      <c r="V10" s="17">
        <v>0.33164106017960698</v>
      </c>
      <c r="W10" s="17">
        <v>0.33233011320653999</v>
      </c>
      <c r="X10" s="17">
        <v>0.35154320657365001</v>
      </c>
      <c r="Y10" s="17">
        <v>0.29717895867557198</v>
      </c>
      <c r="Z10" s="17">
        <v>0.174901949121536</v>
      </c>
      <c r="AA10" s="17">
        <v>0</v>
      </c>
      <c r="AB10" s="17">
        <v>0.31921235877896098</v>
      </c>
      <c r="AC10" s="17">
        <v>0.27150693805432502</v>
      </c>
      <c r="AD10" s="17">
        <v>0.34633525649522501</v>
      </c>
      <c r="AE10" s="17"/>
      <c r="AF10" s="17">
        <v>0.257550722856831</v>
      </c>
      <c r="AG10" s="17">
        <v>0.32414708763002198</v>
      </c>
    </row>
    <row r="11" spans="2:33" x14ac:dyDescent="0.5">
      <c r="B11" s="18" t="s">
        <v>331</v>
      </c>
      <c r="C11" s="17">
        <v>0.11107223701718801</v>
      </c>
      <c r="D11" s="17">
        <v>0.11021968415854901</v>
      </c>
      <c r="E11" s="17">
        <v>0.104661295175546</v>
      </c>
      <c r="F11" s="17"/>
      <c r="G11" s="17">
        <v>0.128812257419469</v>
      </c>
      <c r="H11" s="17">
        <v>0.119911012743666</v>
      </c>
      <c r="I11" s="17">
        <v>0.10663498188643999</v>
      </c>
      <c r="J11" s="17">
        <v>0.10837803198462501</v>
      </c>
      <c r="K11" s="17">
        <v>0.109684494150785</v>
      </c>
      <c r="L11" s="17">
        <v>0.103107846852036</v>
      </c>
      <c r="M11" s="17"/>
      <c r="N11" s="17">
        <v>0.128977360333241</v>
      </c>
      <c r="O11" s="17">
        <v>0.122502877682302</v>
      </c>
      <c r="P11" s="17">
        <v>0.23898740773080501</v>
      </c>
      <c r="Q11" s="17">
        <v>0.25536400561737599</v>
      </c>
      <c r="R11" s="17">
        <v>0.35081633656294497</v>
      </c>
      <c r="S11" s="17">
        <v>0.349898334695043</v>
      </c>
      <c r="T11" s="17">
        <v>0.14503383748486001</v>
      </c>
      <c r="U11" s="17">
        <v>5.8605102147386401E-2</v>
      </c>
      <c r="V11" s="17">
        <v>0.112122875994076</v>
      </c>
      <c r="W11" s="17">
        <v>0.121520287415314</v>
      </c>
      <c r="X11" s="17">
        <v>0.10212124917795901</v>
      </c>
      <c r="Y11" s="17">
        <v>7.2402072256733799E-2</v>
      </c>
      <c r="Z11" s="17">
        <v>7.0038117020937096E-2</v>
      </c>
      <c r="AA11" s="17">
        <v>0</v>
      </c>
      <c r="AB11" s="17">
        <v>0.12539075917669701</v>
      </c>
      <c r="AC11" s="17">
        <v>0.28596639237497801</v>
      </c>
      <c r="AD11" s="17">
        <v>6.0021478729961997E-2</v>
      </c>
      <c r="AE11" s="17"/>
      <c r="AF11" s="17">
        <v>6.3250111814134799E-2</v>
      </c>
      <c r="AG11" s="17">
        <v>0.15811905552498001</v>
      </c>
    </row>
    <row r="12" spans="2:33" x14ac:dyDescent="0.5">
      <c r="B12" s="18" t="s">
        <v>332</v>
      </c>
      <c r="C12" s="17">
        <v>0.117908322945792</v>
      </c>
      <c r="D12" s="17">
        <v>0.101975251104202</v>
      </c>
      <c r="E12" s="17">
        <v>0.138062404660415</v>
      </c>
      <c r="F12" s="17"/>
      <c r="G12" s="17">
        <v>3.3935334756693802E-2</v>
      </c>
      <c r="H12" s="17">
        <v>6.7155814411201498E-2</v>
      </c>
      <c r="I12" s="17">
        <v>0.16121263943380401</v>
      </c>
      <c r="J12" s="17">
        <v>0.119209523504491</v>
      </c>
      <c r="K12" s="17">
        <v>0.11078198043479601</v>
      </c>
      <c r="L12" s="17">
        <v>0.16867821611710701</v>
      </c>
      <c r="M12" s="17"/>
      <c r="N12" s="17">
        <v>0.17452906937352999</v>
      </c>
      <c r="O12" s="17">
        <v>0.214216928953816</v>
      </c>
      <c r="P12" s="17">
        <v>0.15611722301036701</v>
      </c>
      <c r="Q12" s="17">
        <v>0.22656164837672399</v>
      </c>
      <c r="R12" s="17">
        <v>0</v>
      </c>
      <c r="S12" s="17">
        <v>0</v>
      </c>
      <c r="T12" s="17">
        <v>9.7256588603622796E-2</v>
      </c>
      <c r="U12" s="17">
        <v>5.7753610310198898E-2</v>
      </c>
      <c r="V12" s="17">
        <v>0.12093032665727101</v>
      </c>
      <c r="W12" s="17">
        <v>5.5456607802718501E-2</v>
      </c>
      <c r="X12" s="17">
        <v>6.3903820129771999E-2</v>
      </c>
      <c r="Y12" s="17">
        <v>0.115119157034659</v>
      </c>
      <c r="Z12" s="17">
        <v>0.125137494780869</v>
      </c>
      <c r="AA12" s="17">
        <v>0.34232651063828401</v>
      </c>
      <c r="AB12" s="17">
        <v>0.146792949331537</v>
      </c>
      <c r="AC12" s="17">
        <v>0</v>
      </c>
      <c r="AD12" s="17">
        <v>9.2986003613082097E-2</v>
      </c>
      <c r="AE12" s="17"/>
      <c r="AF12" s="17">
        <v>2.5734046305239199E-2</v>
      </c>
      <c r="AG12" s="17">
        <v>0.20858824245548199</v>
      </c>
    </row>
    <row r="13" spans="2:33" x14ac:dyDescent="0.5">
      <c r="B13" s="18" t="s">
        <v>333</v>
      </c>
      <c r="C13" s="19">
        <v>1.8892267916185701E-3</v>
      </c>
      <c r="D13" s="19">
        <v>0</v>
      </c>
      <c r="E13" s="19">
        <v>4.1777953398409399E-3</v>
      </c>
      <c r="F13" s="19"/>
      <c r="G13" s="19">
        <v>0</v>
      </c>
      <c r="H13" s="19">
        <v>0</v>
      </c>
      <c r="I13" s="19">
        <v>0</v>
      </c>
      <c r="J13" s="19">
        <v>0</v>
      </c>
      <c r="K13" s="19">
        <v>1.2400901311322999E-2</v>
      </c>
      <c r="L13" s="19">
        <v>0</v>
      </c>
      <c r="M13" s="19"/>
      <c r="N13" s="19">
        <v>2.9545619702720401E-2</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0</v>
      </c>
      <c r="AG13" s="19">
        <v>3.7478248695572598E-3</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0.27927253302760802</v>
      </c>
      <c r="D9" s="17">
        <v>0.281069916184636</v>
      </c>
      <c r="E9" s="17">
        <v>0.279446590831884</v>
      </c>
      <c r="F9" s="17"/>
      <c r="G9" s="17">
        <v>0.33363112684295598</v>
      </c>
      <c r="H9" s="17">
        <v>0.24715399499909901</v>
      </c>
      <c r="I9" s="17">
        <v>0.24505145273072401</v>
      </c>
      <c r="J9" s="17">
        <v>0.30991811510161099</v>
      </c>
      <c r="K9" s="17">
        <v>0.33705324260187602</v>
      </c>
      <c r="L9" s="17">
        <v>0.22114697998893501</v>
      </c>
      <c r="M9" s="17"/>
      <c r="N9" s="17">
        <v>0.15543998876981899</v>
      </c>
      <c r="O9" s="17">
        <v>6.3160535873061904E-2</v>
      </c>
      <c r="P9" s="17">
        <v>0.45803664543324701</v>
      </c>
      <c r="Q9" s="17">
        <v>9.3398750913225997E-2</v>
      </c>
      <c r="R9" s="17">
        <v>0</v>
      </c>
      <c r="S9" s="17">
        <v>0.185775481875322</v>
      </c>
      <c r="T9" s="17">
        <v>0.34548539539899298</v>
      </c>
      <c r="U9" s="17">
        <v>0.376968568737023</v>
      </c>
      <c r="V9" s="17">
        <v>0.33520559139751899</v>
      </c>
      <c r="W9" s="17">
        <v>0.33737542684784499</v>
      </c>
      <c r="X9" s="17">
        <v>0.30999527529617299</v>
      </c>
      <c r="Y9" s="17">
        <v>0.37508906242168899</v>
      </c>
      <c r="Z9" s="17">
        <v>0.26481403099925499</v>
      </c>
      <c r="AA9" s="17">
        <v>0.190713574579985</v>
      </c>
      <c r="AB9" s="17">
        <v>0.21764927082350499</v>
      </c>
      <c r="AC9" s="17">
        <v>0.35894919817798698</v>
      </c>
      <c r="AD9" s="17">
        <v>0.19990330126803099</v>
      </c>
      <c r="AE9" s="17"/>
      <c r="AF9" s="17">
        <v>0.33590685213798699</v>
      </c>
      <c r="AG9" s="17">
        <v>0.223556386553877</v>
      </c>
    </row>
    <row r="10" spans="2:33" x14ac:dyDescent="0.5">
      <c r="B10" s="18" t="s">
        <v>284</v>
      </c>
      <c r="C10" s="17">
        <v>0.34732036401732602</v>
      </c>
      <c r="D10" s="17">
        <v>0.36975794655597399</v>
      </c>
      <c r="E10" s="17">
        <v>0.31982321118546497</v>
      </c>
      <c r="F10" s="17"/>
      <c r="G10" s="17">
        <v>0.41483371190228902</v>
      </c>
      <c r="H10" s="17">
        <v>0.411718648549313</v>
      </c>
      <c r="I10" s="17">
        <v>0.33283346094026001</v>
      </c>
      <c r="J10" s="17">
        <v>0.320963915149581</v>
      </c>
      <c r="K10" s="17">
        <v>0.301842743030103</v>
      </c>
      <c r="L10" s="17">
        <v>0.36546759210943702</v>
      </c>
      <c r="M10" s="17"/>
      <c r="N10" s="17">
        <v>0.32741265255556601</v>
      </c>
      <c r="O10" s="17">
        <v>0.31607503518022301</v>
      </c>
      <c r="P10" s="17">
        <v>0.14685872382558099</v>
      </c>
      <c r="Q10" s="17">
        <v>0.47857043498936902</v>
      </c>
      <c r="R10" s="17">
        <v>0.169946266774507</v>
      </c>
      <c r="S10" s="17">
        <v>0</v>
      </c>
      <c r="T10" s="17">
        <v>0.29545960392437398</v>
      </c>
      <c r="U10" s="17">
        <v>0.35498279293878998</v>
      </c>
      <c r="V10" s="17">
        <v>0.31985467061168898</v>
      </c>
      <c r="W10" s="17">
        <v>0.33794060165448597</v>
      </c>
      <c r="X10" s="17">
        <v>0.291726318374747</v>
      </c>
      <c r="Y10" s="17">
        <v>0.29352465510463699</v>
      </c>
      <c r="Z10" s="17">
        <v>0.37554377550066897</v>
      </c>
      <c r="AA10" s="17">
        <v>0.134410060435355</v>
      </c>
      <c r="AB10" s="17">
        <v>0.43650512471867497</v>
      </c>
      <c r="AC10" s="17">
        <v>0.26764214932337299</v>
      </c>
      <c r="AD10" s="17">
        <v>0.40042606176277401</v>
      </c>
      <c r="AE10" s="17"/>
      <c r="AF10" s="17">
        <v>0.356410438351147</v>
      </c>
      <c r="AG10" s="17">
        <v>0.33837766070604902</v>
      </c>
    </row>
    <row r="11" spans="2:33" x14ac:dyDescent="0.5">
      <c r="B11" s="18" t="s">
        <v>331</v>
      </c>
      <c r="C11" s="17">
        <v>0.194851113682359</v>
      </c>
      <c r="D11" s="17">
        <v>0.200940582332714</v>
      </c>
      <c r="E11" s="17">
        <v>0.18419977111685501</v>
      </c>
      <c r="F11" s="17"/>
      <c r="G11" s="17">
        <v>0.187755128775277</v>
      </c>
      <c r="H11" s="17">
        <v>0.22092929791778701</v>
      </c>
      <c r="I11" s="17">
        <v>0.22186096348002499</v>
      </c>
      <c r="J11" s="17">
        <v>0.17707930999528201</v>
      </c>
      <c r="K11" s="17">
        <v>0.175066735244819</v>
      </c>
      <c r="L11" s="17">
        <v>0.13898208253907099</v>
      </c>
      <c r="M11" s="17"/>
      <c r="N11" s="17">
        <v>0.270224921511796</v>
      </c>
      <c r="O11" s="17">
        <v>0.18894545242826399</v>
      </c>
      <c r="P11" s="17">
        <v>0.23898740773080501</v>
      </c>
      <c r="Q11" s="17">
        <v>0.14533683209411599</v>
      </c>
      <c r="R11" s="17">
        <v>0.53527703592286802</v>
      </c>
      <c r="S11" s="17">
        <v>0.56184195834542705</v>
      </c>
      <c r="T11" s="17">
        <v>0.26179841207301002</v>
      </c>
      <c r="U11" s="17">
        <v>0.18685474660734999</v>
      </c>
      <c r="V11" s="17">
        <v>0.123985091764082</v>
      </c>
      <c r="W11" s="17">
        <v>0.234301708231203</v>
      </c>
      <c r="X11" s="17">
        <v>0.33437458619930799</v>
      </c>
      <c r="Y11" s="17">
        <v>0.109890837235479</v>
      </c>
      <c r="Z11" s="17">
        <v>0.16461116130214901</v>
      </c>
      <c r="AA11" s="17">
        <v>0.25904346457880201</v>
      </c>
      <c r="AB11" s="17">
        <v>0.151891553518545</v>
      </c>
      <c r="AC11" s="17">
        <v>0.37340865249864003</v>
      </c>
      <c r="AD11" s="17">
        <v>0.35317763516265399</v>
      </c>
      <c r="AE11" s="17"/>
      <c r="AF11" s="17">
        <v>0.21079777710698899</v>
      </c>
      <c r="AG11" s="17">
        <v>0.17916298236745101</v>
      </c>
    </row>
    <row r="12" spans="2:33" x14ac:dyDescent="0.5">
      <c r="B12" s="18" t="s">
        <v>332</v>
      </c>
      <c r="C12" s="17">
        <v>0.17710736392906601</v>
      </c>
      <c r="D12" s="17">
        <v>0.148231554926676</v>
      </c>
      <c r="E12" s="17">
        <v>0.21332696805572099</v>
      </c>
      <c r="F12" s="17"/>
      <c r="G12" s="17">
        <v>6.3780032479478097E-2</v>
      </c>
      <c r="H12" s="17">
        <v>0.112840826493056</v>
      </c>
      <c r="I12" s="17">
        <v>0.200254122848991</v>
      </c>
      <c r="J12" s="17">
        <v>0.19203865975352499</v>
      </c>
      <c r="K12" s="17">
        <v>0.186037279123201</v>
      </c>
      <c r="L12" s="17">
        <v>0.27440334536255601</v>
      </c>
      <c r="M12" s="17"/>
      <c r="N12" s="17">
        <v>0.24692243716282</v>
      </c>
      <c r="O12" s="17">
        <v>0.43181897651845103</v>
      </c>
      <c r="P12" s="17">
        <v>0.15611722301036701</v>
      </c>
      <c r="Q12" s="17">
        <v>0.28269398200328899</v>
      </c>
      <c r="R12" s="17">
        <v>0.29477669730262601</v>
      </c>
      <c r="S12" s="17">
        <v>0.25238255977925</v>
      </c>
      <c r="T12" s="17">
        <v>9.7256588603622796E-2</v>
      </c>
      <c r="U12" s="17">
        <v>7.2688617879489603E-2</v>
      </c>
      <c r="V12" s="17">
        <v>0.22095464622670999</v>
      </c>
      <c r="W12" s="17">
        <v>9.0382263266466797E-2</v>
      </c>
      <c r="X12" s="17">
        <v>6.3903820129771999E-2</v>
      </c>
      <c r="Y12" s="17">
        <v>0.221495445238195</v>
      </c>
      <c r="Z12" s="17">
        <v>0.195031032197927</v>
      </c>
      <c r="AA12" s="17">
        <v>0.41583290040585902</v>
      </c>
      <c r="AB12" s="17">
        <v>0.19395405093927501</v>
      </c>
      <c r="AC12" s="17">
        <v>0</v>
      </c>
      <c r="AD12" s="17">
        <v>4.6493001806541097E-2</v>
      </c>
      <c r="AE12" s="17"/>
      <c r="AF12" s="17">
        <v>9.3963809136821896E-2</v>
      </c>
      <c r="AG12" s="17">
        <v>0.258902970372623</v>
      </c>
    </row>
    <row r="13" spans="2:33" x14ac:dyDescent="0.5">
      <c r="B13" s="18" t="s">
        <v>333</v>
      </c>
      <c r="C13" s="19">
        <v>1.44862534364126E-3</v>
      </c>
      <c r="D13" s="19">
        <v>0</v>
      </c>
      <c r="E13" s="19">
        <v>3.2034588100748498E-3</v>
      </c>
      <c r="F13" s="19"/>
      <c r="G13" s="19">
        <v>0</v>
      </c>
      <c r="H13" s="19">
        <v>7.3572320407448996E-3</v>
      </c>
      <c r="I13" s="19">
        <v>0</v>
      </c>
      <c r="J13" s="19">
        <v>0</v>
      </c>
      <c r="K13" s="19">
        <v>0</v>
      </c>
      <c r="L13" s="19">
        <v>0</v>
      </c>
      <c r="M13" s="19"/>
      <c r="N13" s="19">
        <v>0</v>
      </c>
      <c r="O13" s="19">
        <v>0</v>
      </c>
      <c r="P13" s="19">
        <v>0</v>
      </c>
      <c r="Q13" s="19">
        <v>0</v>
      </c>
      <c r="R13" s="19">
        <v>0</v>
      </c>
      <c r="S13" s="19">
        <v>0</v>
      </c>
      <c r="T13" s="19">
        <v>0</v>
      </c>
      <c r="U13" s="19">
        <v>8.5052738373487206E-3</v>
      </c>
      <c r="V13" s="19">
        <v>0</v>
      </c>
      <c r="W13" s="19">
        <v>0</v>
      </c>
      <c r="X13" s="19">
        <v>0</v>
      </c>
      <c r="Y13" s="19">
        <v>0</v>
      </c>
      <c r="Z13" s="19">
        <v>0</v>
      </c>
      <c r="AA13" s="19">
        <v>0</v>
      </c>
      <c r="AB13" s="19">
        <v>0</v>
      </c>
      <c r="AC13" s="19">
        <v>0</v>
      </c>
      <c r="AD13" s="19">
        <v>0</v>
      </c>
      <c r="AE13" s="19"/>
      <c r="AF13" s="19">
        <v>2.9211232670545901E-3</v>
      </c>
      <c r="AG13" s="19">
        <v>0</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0.15358483475978901</v>
      </c>
      <c r="D9" s="17">
        <v>0.15447917202442399</v>
      </c>
      <c r="E9" s="17">
        <v>0.15379379260348</v>
      </c>
      <c r="F9" s="17"/>
      <c r="G9" s="17">
        <v>0.15689116393555599</v>
      </c>
      <c r="H9" s="17">
        <v>0.20596513129736099</v>
      </c>
      <c r="I9" s="17">
        <v>0.14684026429709199</v>
      </c>
      <c r="J9" s="17">
        <v>0.15608138605102501</v>
      </c>
      <c r="K9" s="17">
        <v>0.103969405595969</v>
      </c>
      <c r="L9" s="17">
        <v>0.129447559356132</v>
      </c>
      <c r="M9" s="17"/>
      <c r="N9" s="17">
        <v>6.8366966803659501E-2</v>
      </c>
      <c r="O9" s="17">
        <v>0</v>
      </c>
      <c r="P9" s="17">
        <v>0.14320018269236601</v>
      </c>
      <c r="Q9" s="17">
        <v>3.0463186141061499E-2</v>
      </c>
      <c r="R9" s="17">
        <v>0</v>
      </c>
      <c r="S9" s="17">
        <v>0</v>
      </c>
      <c r="T9" s="17">
        <v>9.4050826863025905E-2</v>
      </c>
      <c r="U9" s="17">
        <v>0.221403125609971</v>
      </c>
      <c r="V9" s="17">
        <v>5.1916331414056799E-2</v>
      </c>
      <c r="W9" s="17">
        <v>0.19189129460916099</v>
      </c>
      <c r="X9" s="17">
        <v>0.26555765831196299</v>
      </c>
      <c r="Y9" s="17">
        <v>0.110480308899062</v>
      </c>
      <c r="Z9" s="17">
        <v>0.28933661079530698</v>
      </c>
      <c r="AA9" s="17">
        <v>0</v>
      </c>
      <c r="AB9" s="17">
        <v>0.168548305376089</v>
      </c>
      <c r="AC9" s="17">
        <v>0.35894919817798698</v>
      </c>
      <c r="AD9" s="17">
        <v>0.143262027359223</v>
      </c>
      <c r="AE9" s="17"/>
      <c r="AF9" s="17">
        <v>0.15754351948499801</v>
      </c>
      <c r="AG9" s="17">
        <v>0.14969032942349</v>
      </c>
    </row>
    <row r="10" spans="2:33" x14ac:dyDescent="0.5">
      <c r="B10" s="18" t="s">
        <v>284</v>
      </c>
      <c r="C10" s="17">
        <v>0.24896226892825399</v>
      </c>
      <c r="D10" s="17">
        <v>0.25651902902432</v>
      </c>
      <c r="E10" s="17">
        <v>0.241954154539986</v>
      </c>
      <c r="F10" s="17"/>
      <c r="G10" s="17">
        <v>0.24103438735147201</v>
      </c>
      <c r="H10" s="17">
        <v>0.23344699963364099</v>
      </c>
      <c r="I10" s="17">
        <v>0.27070685257965299</v>
      </c>
      <c r="J10" s="17">
        <v>0.22256359264476</v>
      </c>
      <c r="K10" s="17">
        <v>0.25127448426063298</v>
      </c>
      <c r="L10" s="17">
        <v>0.30629794127985199</v>
      </c>
      <c r="M10" s="17"/>
      <c r="N10" s="17">
        <v>0.215144828400467</v>
      </c>
      <c r="O10" s="17">
        <v>6.5934224548131096E-2</v>
      </c>
      <c r="P10" s="17">
        <v>0.150971303049977</v>
      </c>
      <c r="Q10" s="17">
        <v>0.28294644715411099</v>
      </c>
      <c r="R10" s="17">
        <v>0</v>
      </c>
      <c r="S10" s="17">
        <v>0.185775481875322</v>
      </c>
      <c r="T10" s="17">
        <v>0.37647624849716799</v>
      </c>
      <c r="U10" s="17">
        <v>0.22413938226452201</v>
      </c>
      <c r="V10" s="17">
        <v>0.33729502777363501</v>
      </c>
      <c r="W10" s="17">
        <v>0.176774008102867</v>
      </c>
      <c r="X10" s="17">
        <v>0.18792165773226499</v>
      </c>
      <c r="Y10" s="17">
        <v>0.26449695383843302</v>
      </c>
      <c r="Z10" s="17">
        <v>0.22986121760509601</v>
      </c>
      <c r="AA10" s="17">
        <v>0.134410060435355</v>
      </c>
      <c r="AB10" s="17">
        <v>0.26706835712135801</v>
      </c>
      <c r="AC10" s="17">
        <v>0.35508440944703501</v>
      </c>
      <c r="AD10" s="17">
        <v>0.42322636908743599</v>
      </c>
      <c r="AE10" s="17"/>
      <c r="AF10" s="17">
        <v>0.27889696034128802</v>
      </c>
      <c r="AG10" s="17">
        <v>0.21951288774713701</v>
      </c>
    </row>
    <row r="11" spans="2:33" x14ac:dyDescent="0.5">
      <c r="B11" s="18" t="s">
        <v>331</v>
      </c>
      <c r="C11" s="17">
        <v>0.27126674708209297</v>
      </c>
      <c r="D11" s="17">
        <v>0.28041551404309101</v>
      </c>
      <c r="E11" s="17">
        <v>0.25416424312557301</v>
      </c>
      <c r="F11" s="17"/>
      <c r="G11" s="17">
        <v>0.32966575599876902</v>
      </c>
      <c r="H11" s="17">
        <v>0.24099846799878999</v>
      </c>
      <c r="I11" s="17">
        <v>0.26345953025026803</v>
      </c>
      <c r="J11" s="17">
        <v>0.25901777162549799</v>
      </c>
      <c r="K11" s="17">
        <v>0.27496979212017802</v>
      </c>
      <c r="L11" s="17">
        <v>0.37197112100852697</v>
      </c>
      <c r="M11" s="17"/>
      <c r="N11" s="17">
        <v>0.37309201551757498</v>
      </c>
      <c r="O11" s="17">
        <v>0.19111876960386201</v>
      </c>
      <c r="P11" s="17">
        <v>0.54971129124729001</v>
      </c>
      <c r="Q11" s="17">
        <v>0.20966895527010401</v>
      </c>
      <c r="R11" s="17">
        <v>0.196775423563155</v>
      </c>
      <c r="S11" s="17">
        <v>0</v>
      </c>
      <c r="T11" s="17">
        <v>0.169947869198317</v>
      </c>
      <c r="U11" s="17">
        <v>0.34350311105485498</v>
      </c>
      <c r="V11" s="17">
        <v>0.32958424949630699</v>
      </c>
      <c r="W11" s="17">
        <v>0.295891129939718</v>
      </c>
      <c r="X11" s="17">
        <v>0.173750100233618</v>
      </c>
      <c r="Y11" s="17">
        <v>0.25155267264949999</v>
      </c>
      <c r="Z11" s="17">
        <v>0.221483669523554</v>
      </c>
      <c r="AA11" s="17">
        <v>0.190713574579985</v>
      </c>
      <c r="AB11" s="17">
        <v>0.27446179999568499</v>
      </c>
      <c r="AC11" s="17">
        <v>0.139736760910983</v>
      </c>
      <c r="AD11" s="17">
        <v>0.27551182974391802</v>
      </c>
      <c r="AE11" s="17"/>
      <c r="AF11" s="17">
        <v>0.32076181198553999</v>
      </c>
      <c r="AG11" s="17">
        <v>0.22257411107612901</v>
      </c>
    </row>
    <row r="12" spans="2:33" x14ac:dyDescent="0.5">
      <c r="B12" s="18" t="s">
        <v>332</v>
      </c>
      <c r="C12" s="17">
        <v>0.32339358801563201</v>
      </c>
      <c r="D12" s="17">
        <v>0.30529861365357502</v>
      </c>
      <c r="E12" s="17">
        <v>0.347867510197578</v>
      </c>
      <c r="F12" s="17"/>
      <c r="G12" s="17">
        <v>0.219422912573042</v>
      </c>
      <c r="H12" s="17">
        <v>0.319589401070208</v>
      </c>
      <c r="I12" s="17">
        <v>0.31899335287298602</v>
      </c>
      <c r="J12" s="17">
        <v>0.362337249678717</v>
      </c>
      <c r="K12" s="17">
        <v>0.36978631802321998</v>
      </c>
      <c r="L12" s="17">
        <v>0.192283378355488</v>
      </c>
      <c r="M12" s="17"/>
      <c r="N12" s="17">
        <v>0.34339618927829901</v>
      </c>
      <c r="O12" s="17">
        <v>0.74294700584800599</v>
      </c>
      <c r="P12" s="17">
        <v>0.15611722301036701</v>
      </c>
      <c r="Q12" s="17">
        <v>0.476921411434723</v>
      </c>
      <c r="R12" s="17">
        <v>0.80322457643684497</v>
      </c>
      <c r="S12" s="17">
        <v>0.814224518124678</v>
      </c>
      <c r="T12" s="17">
        <v>0.35952505544148899</v>
      </c>
      <c r="U12" s="17">
        <v>0.20045345192046901</v>
      </c>
      <c r="V12" s="17">
        <v>0.25963780945016801</v>
      </c>
      <c r="W12" s="17">
        <v>0.33544356734825298</v>
      </c>
      <c r="X12" s="17">
        <v>0.37277058372215399</v>
      </c>
      <c r="Y12" s="17">
        <v>0.37347006461300503</v>
      </c>
      <c r="Z12" s="17">
        <v>0.25931850207604401</v>
      </c>
      <c r="AA12" s="17">
        <v>0.67487636498466097</v>
      </c>
      <c r="AB12" s="17">
        <v>0.289921537506869</v>
      </c>
      <c r="AC12" s="17">
        <v>0.14622963146399501</v>
      </c>
      <c r="AD12" s="17">
        <v>0.15799977380942301</v>
      </c>
      <c r="AE12" s="17"/>
      <c r="AF12" s="17">
        <v>0.240773093853693</v>
      </c>
      <c r="AG12" s="17">
        <v>0.40467461384533798</v>
      </c>
    </row>
    <row r="13" spans="2:33" x14ac:dyDescent="0.5">
      <c r="B13" s="18" t="s">
        <v>333</v>
      </c>
      <c r="C13" s="19">
        <v>2.7925612142326701E-3</v>
      </c>
      <c r="D13" s="19">
        <v>3.28767125458911E-3</v>
      </c>
      <c r="E13" s="19">
        <v>2.2202995333823498E-3</v>
      </c>
      <c r="F13" s="19"/>
      <c r="G13" s="19">
        <v>5.2985780141159899E-2</v>
      </c>
      <c r="H13" s="19">
        <v>0</v>
      </c>
      <c r="I13" s="19">
        <v>0</v>
      </c>
      <c r="J13" s="19">
        <v>0</v>
      </c>
      <c r="K13" s="19">
        <v>0</v>
      </c>
      <c r="L13" s="19">
        <v>0</v>
      </c>
      <c r="M13" s="19"/>
      <c r="N13" s="19">
        <v>0</v>
      </c>
      <c r="O13" s="19">
        <v>0</v>
      </c>
      <c r="P13" s="19">
        <v>0</v>
      </c>
      <c r="Q13" s="19">
        <v>0</v>
      </c>
      <c r="R13" s="19">
        <v>0</v>
      </c>
      <c r="S13" s="19">
        <v>0</v>
      </c>
      <c r="T13" s="19">
        <v>0</v>
      </c>
      <c r="U13" s="19">
        <v>1.0500929150183099E-2</v>
      </c>
      <c r="V13" s="19">
        <v>2.1566581865833E-2</v>
      </c>
      <c r="W13" s="19">
        <v>0</v>
      </c>
      <c r="X13" s="19">
        <v>0</v>
      </c>
      <c r="Y13" s="19">
        <v>0</v>
      </c>
      <c r="Z13" s="19">
        <v>0</v>
      </c>
      <c r="AA13" s="19">
        <v>0</v>
      </c>
      <c r="AB13" s="19">
        <v>0</v>
      </c>
      <c r="AC13" s="19">
        <v>0</v>
      </c>
      <c r="AD13" s="19">
        <v>0</v>
      </c>
      <c r="AE13" s="19"/>
      <c r="AF13" s="19">
        <v>2.0246143344799599E-3</v>
      </c>
      <c r="AG13" s="19">
        <v>3.54805790790627E-3</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0.182193379407253</v>
      </c>
      <c r="D9" s="17">
        <v>0.17567049902450499</v>
      </c>
      <c r="E9" s="17">
        <v>0.191564676546225</v>
      </c>
      <c r="F9" s="17"/>
      <c r="G9" s="17">
        <v>0.22726529602096401</v>
      </c>
      <c r="H9" s="17">
        <v>0.194688122228689</v>
      </c>
      <c r="I9" s="17">
        <v>0.23282639660469301</v>
      </c>
      <c r="J9" s="17">
        <v>0.115086087160582</v>
      </c>
      <c r="K9" s="17">
        <v>0.14820569985409501</v>
      </c>
      <c r="L9" s="17">
        <v>0.24304494436561</v>
      </c>
      <c r="M9" s="17"/>
      <c r="N9" s="17">
        <v>8.3154487749514699E-2</v>
      </c>
      <c r="O9" s="17">
        <v>0.18966194213245899</v>
      </c>
      <c r="P9" s="17">
        <v>0.14685872382558099</v>
      </c>
      <c r="Q9" s="17">
        <v>2.6621484573170699E-2</v>
      </c>
      <c r="R9" s="17">
        <v>0</v>
      </c>
      <c r="S9" s="17">
        <v>0</v>
      </c>
      <c r="T9" s="17">
        <v>0.119159163922107</v>
      </c>
      <c r="U9" s="17">
        <v>0.21914825504902599</v>
      </c>
      <c r="V9" s="17">
        <v>0.21154477340106401</v>
      </c>
      <c r="W9" s="17">
        <v>0.124852772789108</v>
      </c>
      <c r="X9" s="17">
        <v>0.37389909542594502</v>
      </c>
      <c r="Y9" s="17">
        <v>0.223035665103721</v>
      </c>
      <c r="Z9" s="17">
        <v>0.17967953756725999</v>
      </c>
      <c r="AA9" s="17">
        <v>0.190713574579985</v>
      </c>
      <c r="AB9" s="17">
        <v>0.17020922204403999</v>
      </c>
      <c r="AC9" s="17">
        <v>0.35508440944703501</v>
      </c>
      <c r="AD9" s="17">
        <v>0.20567035887563601</v>
      </c>
      <c r="AE9" s="17"/>
      <c r="AF9" s="17">
        <v>0.23442680068226299</v>
      </c>
      <c r="AG9" s="17">
        <v>0.130806782087869</v>
      </c>
    </row>
    <row r="10" spans="2:33" x14ac:dyDescent="0.5">
      <c r="B10" s="18" t="s">
        <v>284</v>
      </c>
      <c r="C10" s="17">
        <v>0.30172218966009601</v>
      </c>
      <c r="D10" s="17">
        <v>0.31906294624898701</v>
      </c>
      <c r="E10" s="17">
        <v>0.28338518177394301</v>
      </c>
      <c r="F10" s="17"/>
      <c r="G10" s="17">
        <v>0.37007990617826197</v>
      </c>
      <c r="H10" s="17">
        <v>0.32614365701561798</v>
      </c>
      <c r="I10" s="17">
        <v>0.305177363819501</v>
      </c>
      <c r="J10" s="17">
        <v>0.30546892719550001</v>
      </c>
      <c r="K10" s="17">
        <v>0.30181122108088199</v>
      </c>
      <c r="L10" s="17">
        <v>0.164400204585119</v>
      </c>
      <c r="M10" s="17"/>
      <c r="N10" s="17">
        <v>0.32719562688120701</v>
      </c>
      <c r="O10" s="17">
        <v>0.19008197911865701</v>
      </c>
      <c r="P10" s="17">
        <v>0</v>
      </c>
      <c r="Q10" s="17">
        <v>0.299622451329073</v>
      </c>
      <c r="R10" s="17">
        <v>0.169946266774507</v>
      </c>
      <c r="S10" s="17">
        <v>0.185775481875322</v>
      </c>
      <c r="T10" s="17">
        <v>0.38123674811642999</v>
      </c>
      <c r="U10" s="17">
        <v>0.38832251812316898</v>
      </c>
      <c r="V10" s="17">
        <v>0.21714285265109101</v>
      </c>
      <c r="W10" s="17">
        <v>0.40383109543534501</v>
      </c>
      <c r="X10" s="17">
        <v>0.39996181779360301</v>
      </c>
      <c r="Y10" s="17">
        <v>0.29119926591516798</v>
      </c>
      <c r="Z10" s="17">
        <v>0.226119838571499</v>
      </c>
      <c r="AA10" s="17">
        <v>0.134410060435355</v>
      </c>
      <c r="AB10" s="17">
        <v>0.30234209894084002</v>
      </c>
      <c r="AC10" s="17">
        <v>0.20623566181540801</v>
      </c>
      <c r="AD10" s="17">
        <v>0.29688324246792203</v>
      </c>
      <c r="AE10" s="17"/>
      <c r="AF10" s="17">
        <v>0.37939405532252801</v>
      </c>
      <c r="AG10" s="17">
        <v>0.225309563674399</v>
      </c>
    </row>
    <row r="11" spans="2:33" x14ac:dyDescent="0.5">
      <c r="B11" s="18" t="s">
        <v>331</v>
      </c>
      <c r="C11" s="17">
        <v>0.26628500197576599</v>
      </c>
      <c r="D11" s="17">
        <v>0.29457666528644499</v>
      </c>
      <c r="E11" s="17">
        <v>0.226111675733037</v>
      </c>
      <c r="F11" s="17"/>
      <c r="G11" s="17">
        <v>0.26170600307016101</v>
      </c>
      <c r="H11" s="17">
        <v>0.27553302527662898</v>
      </c>
      <c r="I11" s="17">
        <v>0.21144285754410599</v>
      </c>
      <c r="J11" s="17">
        <v>0.30203916612834703</v>
      </c>
      <c r="K11" s="17">
        <v>0.29604693359591999</v>
      </c>
      <c r="L11" s="17">
        <v>0.25217847119813902</v>
      </c>
      <c r="M11" s="17"/>
      <c r="N11" s="17">
        <v>0.21456714232170501</v>
      </c>
      <c r="O11" s="17">
        <v>0.19111876960386201</v>
      </c>
      <c r="P11" s="17">
        <v>0.54605275011407495</v>
      </c>
      <c r="Q11" s="17">
        <v>0.314850005597336</v>
      </c>
      <c r="R11" s="17">
        <v>0.35081633656294497</v>
      </c>
      <c r="S11" s="17">
        <v>0.56184195834542705</v>
      </c>
      <c r="T11" s="17">
        <v>0.25428422050155097</v>
      </c>
      <c r="U11" s="17">
        <v>0.25829293522074298</v>
      </c>
      <c r="V11" s="17">
        <v>0.30646875196180201</v>
      </c>
      <c r="W11" s="17">
        <v>0.18895917451548899</v>
      </c>
      <c r="X11" s="17">
        <v>0.10212124917795901</v>
      </c>
      <c r="Y11" s="17">
        <v>0.25902762465667301</v>
      </c>
      <c r="Z11" s="17">
        <v>0.346328068336622</v>
      </c>
      <c r="AA11" s="17">
        <v>0</v>
      </c>
      <c r="AB11" s="17">
        <v>0.26707184685322899</v>
      </c>
      <c r="AC11" s="17">
        <v>0.29245029727356098</v>
      </c>
      <c r="AD11" s="17">
        <v>0.32430790756748301</v>
      </c>
      <c r="AE11" s="17"/>
      <c r="AF11" s="17">
        <v>0.23491573358840301</v>
      </c>
      <c r="AG11" s="17">
        <v>0.29714570233728599</v>
      </c>
    </row>
    <row r="12" spans="2:33" x14ac:dyDescent="0.5">
      <c r="B12" s="18" t="s">
        <v>332</v>
      </c>
      <c r="C12" s="17">
        <v>0.24764621040802601</v>
      </c>
      <c r="D12" s="17">
        <v>0.20673184204370099</v>
      </c>
      <c r="E12" s="17">
        <v>0.29893846594679502</v>
      </c>
      <c r="F12" s="17"/>
      <c r="G12" s="17">
        <v>0.140948794730613</v>
      </c>
      <c r="H12" s="17">
        <v>0.203635195479064</v>
      </c>
      <c r="I12" s="17">
        <v>0.24234107571508201</v>
      </c>
      <c r="J12" s="17">
        <v>0.27740581951557097</v>
      </c>
      <c r="K12" s="17">
        <v>0.25393614546910298</v>
      </c>
      <c r="L12" s="17">
        <v>0.340376379851132</v>
      </c>
      <c r="M12" s="17"/>
      <c r="N12" s="17">
        <v>0.375082743047573</v>
      </c>
      <c r="O12" s="17">
        <v>0.42913730914502202</v>
      </c>
      <c r="P12" s="17">
        <v>0.30708852606034398</v>
      </c>
      <c r="Q12" s="17">
        <v>0.35890605850042001</v>
      </c>
      <c r="R12" s="17">
        <v>0.479237396662548</v>
      </c>
      <c r="S12" s="17">
        <v>0.25238255977925</v>
      </c>
      <c r="T12" s="17">
        <v>0.24531986745991199</v>
      </c>
      <c r="U12" s="17">
        <v>0.13423629160706099</v>
      </c>
      <c r="V12" s="17">
        <v>0.218592643156092</v>
      </c>
      <c r="W12" s="17">
        <v>0.28235695726005799</v>
      </c>
      <c r="X12" s="17">
        <v>0.12401783760249301</v>
      </c>
      <c r="Y12" s="17">
        <v>0.22673744432443799</v>
      </c>
      <c r="Z12" s="17">
        <v>0.24787255552461801</v>
      </c>
      <c r="AA12" s="17">
        <v>0.67487636498466097</v>
      </c>
      <c r="AB12" s="17">
        <v>0.260376832161891</v>
      </c>
      <c r="AC12" s="17">
        <v>0.14622963146399501</v>
      </c>
      <c r="AD12" s="17">
        <v>0.17313849108895901</v>
      </c>
      <c r="AE12" s="17"/>
      <c r="AF12" s="17">
        <v>0.15126341040680499</v>
      </c>
      <c r="AG12" s="17">
        <v>0.342466423430279</v>
      </c>
    </row>
    <row r="13" spans="2:33" x14ac:dyDescent="0.5">
      <c r="B13" s="18" t="s">
        <v>333</v>
      </c>
      <c r="C13" s="19">
        <v>2.1532185488583101E-3</v>
      </c>
      <c r="D13" s="19">
        <v>3.95804739636224E-3</v>
      </c>
      <c r="E13" s="19">
        <v>0</v>
      </c>
      <c r="F13" s="19"/>
      <c r="G13" s="19">
        <v>0</v>
      </c>
      <c r="H13" s="19">
        <v>0</v>
      </c>
      <c r="I13" s="19">
        <v>8.2123063166189107E-3</v>
      </c>
      <c r="J13" s="19">
        <v>0</v>
      </c>
      <c r="K13" s="19">
        <v>0</v>
      </c>
      <c r="L13" s="19">
        <v>0</v>
      </c>
      <c r="M13" s="19"/>
      <c r="N13" s="19">
        <v>0</v>
      </c>
      <c r="O13" s="19">
        <v>0</v>
      </c>
      <c r="P13" s="19">
        <v>0</v>
      </c>
      <c r="Q13" s="19">
        <v>0</v>
      </c>
      <c r="R13" s="19">
        <v>0</v>
      </c>
      <c r="S13" s="19">
        <v>0</v>
      </c>
      <c r="T13" s="19">
        <v>0</v>
      </c>
      <c r="U13" s="19">
        <v>0</v>
      </c>
      <c r="V13" s="19">
        <v>4.6250978829951002E-2</v>
      </c>
      <c r="W13" s="19">
        <v>0</v>
      </c>
      <c r="X13" s="19">
        <v>0</v>
      </c>
      <c r="Y13" s="19">
        <v>0</v>
      </c>
      <c r="Z13" s="19">
        <v>0</v>
      </c>
      <c r="AA13" s="19">
        <v>0</v>
      </c>
      <c r="AB13" s="19">
        <v>0</v>
      </c>
      <c r="AC13" s="19">
        <v>0</v>
      </c>
      <c r="AD13" s="19">
        <v>0</v>
      </c>
      <c r="AE13" s="19"/>
      <c r="AF13" s="19">
        <v>0</v>
      </c>
      <c r="AG13" s="19">
        <v>4.2715284701681597E-3</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0.54871258090853303</v>
      </c>
      <c r="D9" s="17">
        <v>0.52363779307480296</v>
      </c>
      <c r="E9" s="17">
        <v>0.58346827588230199</v>
      </c>
      <c r="F9" s="17"/>
      <c r="G9" s="17">
        <v>0.55183233818615696</v>
      </c>
      <c r="H9" s="17">
        <v>0.54538227690013097</v>
      </c>
      <c r="I9" s="17">
        <v>0.55000357884434503</v>
      </c>
      <c r="J9" s="17">
        <v>0.56281555159094698</v>
      </c>
      <c r="K9" s="17">
        <v>0.55471883523960097</v>
      </c>
      <c r="L9" s="17">
        <v>0.48956025307877898</v>
      </c>
      <c r="M9" s="17"/>
      <c r="N9" s="17">
        <v>0.48740225495068701</v>
      </c>
      <c r="O9" s="17">
        <v>0.43476372561224302</v>
      </c>
      <c r="P9" s="17">
        <v>0.60489536925882803</v>
      </c>
      <c r="Q9" s="17">
        <v>0.274467282204366</v>
      </c>
      <c r="R9" s="17">
        <v>0.29477669730262601</v>
      </c>
      <c r="S9" s="17">
        <v>0.43815804165457301</v>
      </c>
      <c r="T9" s="17">
        <v>0.55677085161502504</v>
      </c>
      <c r="U9" s="17">
        <v>0.65719679894022398</v>
      </c>
      <c r="V9" s="17">
        <v>0.62101086894370705</v>
      </c>
      <c r="W9" s="17">
        <v>0.51625704621451596</v>
      </c>
      <c r="X9" s="17">
        <v>0.58743681450099205</v>
      </c>
      <c r="Y9" s="17">
        <v>0.59929160880759502</v>
      </c>
      <c r="Z9" s="17">
        <v>0.61469020411502195</v>
      </c>
      <c r="AA9" s="17">
        <v>0.44975703915878601</v>
      </c>
      <c r="AB9" s="17">
        <v>0.50940345495496497</v>
      </c>
      <c r="AC9" s="17">
        <v>0.59524020593327598</v>
      </c>
      <c r="AD9" s="17">
        <v>0.477952066458252</v>
      </c>
      <c r="AE9" s="17"/>
      <c r="AF9" s="17">
        <v>0.68973867321252103</v>
      </c>
      <c r="AG9" s="17">
        <v>0.40997284608250001</v>
      </c>
    </row>
    <row r="10" spans="2:33" x14ac:dyDescent="0.5">
      <c r="B10" s="18" t="s">
        <v>284</v>
      </c>
      <c r="C10" s="17">
        <v>0.263506669951941</v>
      </c>
      <c r="D10" s="17">
        <v>0.29250941711053602</v>
      </c>
      <c r="E10" s="17">
        <v>0.23082043749323899</v>
      </c>
      <c r="F10" s="17"/>
      <c r="G10" s="17">
        <v>0.300113764618959</v>
      </c>
      <c r="H10" s="17">
        <v>0.30234351196447601</v>
      </c>
      <c r="I10" s="17">
        <v>0.236988371894616</v>
      </c>
      <c r="J10" s="17">
        <v>0.23042740978286</v>
      </c>
      <c r="K10" s="17">
        <v>0.26093915084152902</v>
      </c>
      <c r="L10" s="17">
        <v>0.34869751692081502</v>
      </c>
      <c r="M10" s="17"/>
      <c r="N10" s="17">
        <v>0.15000188744283699</v>
      </c>
      <c r="O10" s="17">
        <v>0.19234731759589499</v>
      </c>
      <c r="P10" s="17">
        <v>0.23898740773080501</v>
      </c>
      <c r="Q10" s="17">
        <v>0.248871266919548</v>
      </c>
      <c r="R10" s="17">
        <v>0.50844787913421896</v>
      </c>
      <c r="S10" s="17">
        <v>0.21194362365038499</v>
      </c>
      <c r="T10" s="17">
        <v>0.345972559781352</v>
      </c>
      <c r="U10" s="17">
        <v>0.272492533802352</v>
      </c>
      <c r="V10" s="17">
        <v>0.219085484346872</v>
      </c>
      <c r="W10" s="17">
        <v>0.35422630979235697</v>
      </c>
      <c r="X10" s="17">
        <v>0.34865936536923597</v>
      </c>
      <c r="Y10" s="17">
        <v>0.23392894807101999</v>
      </c>
      <c r="Z10" s="17">
        <v>0.18196080953350699</v>
      </c>
      <c r="AA10" s="17">
        <v>0.34232651063828401</v>
      </c>
      <c r="AB10" s="17">
        <v>0.310311576019351</v>
      </c>
      <c r="AC10" s="17">
        <v>0.40475979406672502</v>
      </c>
      <c r="AD10" s="17">
        <v>0.255607103153423</v>
      </c>
      <c r="AE10" s="17"/>
      <c r="AF10" s="17">
        <v>0.24282128806165601</v>
      </c>
      <c r="AG10" s="17">
        <v>0.28385669420168802</v>
      </c>
    </row>
    <row r="11" spans="2:33" x14ac:dyDescent="0.5">
      <c r="B11" s="18" t="s">
        <v>331</v>
      </c>
      <c r="C11" s="17">
        <v>7.9624127615554E-2</v>
      </c>
      <c r="D11" s="17">
        <v>8.45408987584782E-2</v>
      </c>
      <c r="E11" s="17">
        <v>6.6009528176550897E-2</v>
      </c>
      <c r="F11" s="17"/>
      <c r="G11" s="17">
        <v>0.105714760903029</v>
      </c>
      <c r="H11" s="17">
        <v>6.5892688986373196E-2</v>
      </c>
      <c r="I11" s="17">
        <v>7.6792952735536296E-2</v>
      </c>
      <c r="J11" s="17">
        <v>0.106648522216566</v>
      </c>
      <c r="K11" s="17">
        <v>4.5726139181823597E-2</v>
      </c>
      <c r="L11" s="17">
        <v>8.2119967007068001E-2</v>
      </c>
      <c r="M11" s="17"/>
      <c r="N11" s="17">
        <v>0.15565692619875099</v>
      </c>
      <c r="O11" s="17">
        <v>6.2024009182669503E-2</v>
      </c>
      <c r="P11" s="17">
        <v>0</v>
      </c>
      <c r="Q11" s="17">
        <v>0.22900679154079101</v>
      </c>
      <c r="R11" s="17">
        <v>0.196775423563155</v>
      </c>
      <c r="S11" s="17">
        <v>0.349898334695043</v>
      </c>
      <c r="T11" s="17">
        <v>0</v>
      </c>
      <c r="U11" s="17">
        <v>3.2398517626914501E-2</v>
      </c>
      <c r="V11" s="17">
        <v>4.4305315298292201E-2</v>
      </c>
      <c r="W11" s="17">
        <v>7.4060036190408102E-2</v>
      </c>
      <c r="X11" s="17">
        <v>0</v>
      </c>
      <c r="Y11" s="17">
        <v>4.7399568955211302E-2</v>
      </c>
      <c r="Z11" s="17">
        <v>0.10413823846255101</v>
      </c>
      <c r="AA11" s="17">
        <v>0</v>
      </c>
      <c r="AB11" s="17">
        <v>9.6196616226508505E-2</v>
      </c>
      <c r="AC11" s="17">
        <v>0</v>
      </c>
      <c r="AD11" s="17">
        <v>0.12157787342116901</v>
      </c>
      <c r="AE11" s="17"/>
      <c r="AF11" s="17">
        <v>4.7467431617630701E-2</v>
      </c>
      <c r="AG11" s="17">
        <v>0.11125948957407999</v>
      </c>
    </row>
    <row r="12" spans="2:33" x14ac:dyDescent="0.5">
      <c r="B12" s="18" t="s">
        <v>332</v>
      </c>
      <c r="C12" s="17">
        <v>0.10151182016068599</v>
      </c>
      <c r="D12" s="17">
        <v>9.2111137693265704E-2</v>
      </c>
      <c r="E12" s="17">
        <v>0.113670185419129</v>
      </c>
      <c r="F12" s="17"/>
      <c r="G12" s="17">
        <v>4.2339136291855199E-2</v>
      </c>
      <c r="H12" s="17">
        <v>8.6381522149019202E-2</v>
      </c>
      <c r="I12" s="17">
        <v>0.119371238499853</v>
      </c>
      <c r="J12" s="17">
        <v>0.10010851640962699</v>
      </c>
      <c r="K12" s="17">
        <v>0.123988371111558</v>
      </c>
      <c r="L12" s="17">
        <v>7.9622262993338105E-2</v>
      </c>
      <c r="M12" s="17"/>
      <c r="N12" s="17">
        <v>0.20693893140772601</v>
      </c>
      <c r="O12" s="17">
        <v>0.20201394765244901</v>
      </c>
      <c r="P12" s="17">
        <v>0.15611722301036701</v>
      </c>
      <c r="Q12" s="17">
        <v>0.218631845496396</v>
      </c>
      <c r="R12" s="17">
        <v>0</v>
      </c>
      <c r="S12" s="17">
        <v>0</v>
      </c>
      <c r="T12" s="17">
        <v>9.7256588603622796E-2</v>
      </c>
      <c r="U12" s="17">
        <v>3.7912149630509401E-2</v>
      </c>
      <c r="V12" s="17">
        <v>0.11559833141112801</v>
      </c>
      <c r="W12" s="17">
        <v>5.5456607802718501E-2</v>
      </c>
      <c r="X12" s="17">
        <v>6.3903820129771999E-2</v>
      </c>
      <c r="Y12" s="17">
        <v>0.119379874166174</v>
      </c>
      <c r="Z12" s="17">
        <v>9.92107478889203E-2</v>
      </c>
      <c r="AA12" s="17">
        <v>0.20791645020293001</v>
      </c>
      <c r="AB12" s="17">
        <v>8.4088352799175606E-2</v>
      </c>
      <c r="AC12" s="17">
        <v>0</v>
      </c>
      <c r="AD12" s="17">
        <v>9.2986003613082097E-2</v>
      </c>
      <c r="AE12" s="17"/>
      <c r="AF12" s="17">
        <v>1.99726071081914E-2</v>
      </c>
      <c r="AG12" s="17">
        <v>0.18172909493591999</v>
      </c>
    </row>
    <row r="13" spans="2:33" x14ac:dyDescent="0.5">
      <c r="B13" s="18" t="s">
        <v>333</v>
      </c>
      <c r="C13" s="19">
        <v>6.6448013632861899E-3</v>
      </c>
      <c r="D13" s="19">
        <v>7.20075336291755E-3</v>
      </c>
      <c r="E13" s="19">
        <v>6.0315730287792899E-3</v>
      </c>
      <c r="F13" s="19"/>
      <c r="G13" s="19">
        <v>0</v>
      </c>
      <c r="H13" s="19">
        <v>0</v>
      </c>
      <c r="I13" s="19">
        <v>1.6843858025650402E-2</v>
      </c>
      <c r="J13" s="19">
        <v>0</v>
      </c>
      <c r="K13" s="19">
        <v>1.46275036254889E-2</v>
      </c>
      <c r="L13" s="19">
        <v>0</v>
      </c>
      <c r="M13" s="19"/>
      <c r="N13" s="19">
        <v>0</v>
      </c>
      <c r="O13" s="19">
        <v>0.10885099995674399</v>
      </c>
      <c r="P13" s="19">
        <v>0</v>
      </c>
      <c r="Q13" s="19">
        <v>2.9022813838898098E-2</v>
      </c>
      <c r="R13" s="19">
        <v>0</v>
      </c>
      <c r="S13" s="19">
        <v>0</v>
      </c>
      <c r="T13" s="19">
        <v>0</v>
      </c>
      <c r="U13" s="19">
        <v>0</v>
      </c>
      <c r="V13" s="19">
        <v>0</v>
      </c>
      <c r="W13" s="19">
        <v>0</v>
      </c>
      <c r="X13" s="19">
        <v>0</v>
      </c>
      <c r="Y13" s="19">
        <v>0</v>
      </c>
      <c r="Z13" s="19">
        <v>0</v>
      </c>
      <c r="AA13" s="19">
        <v>0</v>
      </c>
      <c r="AB13" s="19">
        <v>0</v>
      </c>
      <c r="AC13" s="19">
        <v>0</v>
      </c>
      <c r="AD13" s="19">
        <v>5.1876953354072698E-2</v>
      </c>
      <c r="AE13" s="19"/>
      <c r="AF13" s="19">
        <v>0</v>
      </c>
      <c r="AG13" s="19">
        <v>1.31818752058117E-2</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0.36655770075947802</v>
      </c>
      <c r="D9" s="17">
        <v>0.36215829698617902</v>
      </c>
      <c r="E9" s="17">
        <v>0.37491677998435902</v>
      </c>
      <c r="F9" s="17"/>
      <c r="G9" s="17">
        <v>0.30523737536302398</v>
      </c>
      <c r="H9" s="17">
        <v>0.41125602678392398</v>
      </c>
      <c r="I9" s="17">
        <v>0.39582445469295102</v>
      </c>
      <c r="J9" s="17">
        <v>0.35558977902866301</v>
      </c>
      <c r="K9" s="17">
        <v>0.346513806801244</v>
      </c>
      <c r="L9" s="17">
        <v>0.26892332486981602</v>
      </c>
      <c r="M9" s="17"/>
      <c r="N9" s="17">
        <v>0.34468402247075802</v>
      </c>
      <c r="O9" s="17">
        <v>0.43476372561224302</v>
      </c>
      <c r="P9" s="17">
        <v>0.84388277698963299</v>
      </c>
      <c r="Q9" s="17">
        <v>0.132972151678141</v>
      </c>
      <c r="R9" s="17">
        <v>0.29477669730262601</v>
      </c>
      <c r="S9" s="17">
        <v>0.185775481875322</v>
      </c>
      <c r="T9" s="17">
        <v>0.28718249855132399</v>
      </c>
      <c r="U9" s="17">
        <v>0.47033653794723002</v>
      </c>
      <c r="V9" s="17">
        <v>0.37060220658052601</v>
      </c>
      <c r="W9" s="17">
        <v>0.341623499131047</v>
      </c>
      <c r="X9" s="17">
        <v>0.46870633856925997</v>
      </c>
      <c r="Y9" s="17">
        <v>0.44337202080737498</v>
      </c>
      <c r="Z9" s="17">
        <v>0.32741024999330698</v>
      </c>
      <c r="AA9" s="17">
        <v>0.52326342892636102</v>
      </c>
      <c r="AB9" s="17">
        <v>0.27192777143976599</v>
      </c>
      <c r="AC9" s="17">
        <v>0.29367792193907</v>
      </c>
      <c r="AD9" s="17">
        <v>0.31698988149736901</v>
      </c>
      <c r="AE9" s="17"/>
      <c r="AF9" s="17">
        <v>0.48716532342210001</v>
      </c>
      <c r="AG9" s="17">
        <v>0.24790540519603499</v>
      </c>
    </row>
    <row r="10" spans="2:33" x14ac:dyDescent="0.5">
      <c r="B10" s="18" t="s">
        <v>284</v>
      </c>
      <c r="C10" s="17">
        <v>0.31888788728884099</v>
      </c>
      <c r="D10" s="17">
        <v>0.33514861381047401</v>
      </c>
      <c r="E10" s="17">
        <v>0.301993773657739</v>
      </c>
      <c r="F10" s="17"/>
      <c r="G10" s="17">
        <v>0.375484782361028</v>
      </c>
      <c r="H10" s="17">
        <v>0.28323880371017202</v>
      </c>
      <c r="I10" s="17">
        <v>0.313920687436477</v>
      </c>
      <c r="J10" s="17">
        <v>0.34626329504817499</v>
      </c>
      <c r="K10" s="17">
        <v>0.363126920916652</v>
      </c>
      <c r="L10" s="17">
        <v>0.205114274540904</v>
      </c>
      <c r="M10" s="17"/>
      <c r="N10" s="17">
        <v>0.23417529551073099</v>
      </c>
      <c r="O10" s="17">
        <v>0.12641309304776399</v>
      </c>
      <c r="P10" s="17">
        <v>0</v>
      </c>
      <c r="Q10" s="17">
        <v>0.33641318101836198</v>
      </c>
      <c r="R10" s="17">
        <v>0.32398717977429697</v>
      </c>
      <c r="S10" s="17">
        <v>0.464326183429635</v>
      </c>
      <c r="T10" s="17">
        <v>0.32541255059006602</v>
      </c>
      <c r="U10" s="17">
        <v>0.340889844107513</v>
      </c>
      <c r="V10" s="17">
        <v>0.41349058080092799</v>
      </c>
      <c r="W10" s="17">
        <v>0.37643083053660997</v>
      </c>
      <c r="X10" s="17">
        <v>0.40727582382824701</v>
      </c>
      <c r="Y10" s="17">
        <v>0.230468011153176</v>
      </c>
      <c r="Z10" s="17">
        <v>0.328379842380216</v>
      </c>
      <c r="AA10" s="17">
        <v>0.134410060435355</v>
      </c>
      <c r="AB10" s="17">
        <v>0.38283089417455701</v>
      </c>
      <c r="AC10" s="17">
        <v>0.41773656951832</v>
      </c>
      <c r="AD10" s="17">
        <v>0.36368782568823699</v>
      </c>
      <c r="AE10" s="17"/>
      <c r="AF10" s="17">
        <v>0.34047618571889798</v>
      </c>
      <c r="AG10" s="17">
        <v>0.29764958485417298</v>
      </c>
    </row>
    <row r="11" spans="2:33" x14ac:dyDescent="0.5">
      <c r="B11" s="18" t="s">
        <v>331</v>
      </c>
      <c r="C11" s="17">
        <v>0.14662473650284499</v>
      </c>
      <c r="D11" s="17">
        <v>0.15409054078590401</v>
      </c>
      <c r="E11" s="17">
        <v>0.13050413032265501</v>
      </c>
      <c r="F11" s="17"/>
      <c r="G11" s="17">
        <v>0.24028105761051499</v>
      </c>
      <c r="H11" s="17">
        <v>0.16849821705321499</v>
      </c>
      <c r="I11" s="17">
        <v>0.113343595754218</v>
      </c>
      <c r="J11" s="17">
        <v>0.10162222475110901</v>
      </c>
      <c r="K11" s="17">
        <v>0.118133917947414</v>
      </c>
      <c r="L11" s="17">
        <v>0.35391651333243201</v>
      </c>
      <c r="M11" s="17"/>
      <c r="N11" s="17">
        <v>0.14542417090402401</v>
      </c>
      <c r="O11" s="17">
        <v>0.12795823373080101</v>
      </c>
      <c r="P11" s="17">
        <v>0</v>
      </c>
      <c r="Q11" s="17">
        <v>0.19662875869716201</v>
      </c>
      <c r="R11" s="17">
        <v>0.38123612292307801</v>
      </c>
      <c r="S11" s="17">
        <v>0.349898334695043</v>
      </c>
      <c r="T11" s="17">
        <v>0.234324164728624</v>
      </c>
      <c r="U11" s="17">
        <v>0.10124636002072999</v>
      </c>
      <c r="V11" s="17">
        <v>0.14275765667661899</v>
      </c>
      <c r="W11" s="17">
        <v>0.19115041096469601</v>
      </c>
      <c r="X11" s="17">
        <v>6.0114017472720598E-2</v>
      </c>
      <c r="Y11" s="17">
        <v>0.12195924601866499</v>
      </c>
      <c r="Z11" s="17">
        <v>0.191583281583418</v>
      </c>
      <c r="AA11" s="17">
        <v>0</v>
      </c>
      <c r="AB11" s="17">
        <v>0.141877727936529</v>
      </c>
      <c r="AC11" s="17">
        <v>0.28858550854261</v>
      </c>
      <c r="AD11" s="17">
        <v>0.174459335847238</v>
      </c>
      <c r="AE11" s="17"/>
      <c r="AF11" s="17">
        <v>0.114088506054369</v>
      </c>
      <c r="AG11" s="17">
        <v>0.17863347978511701</v>
      </c>
    </row>
    <row r="12" spans="2:33" x14ac:dyDescent="0.5">
      <c r="B12" s="18" t="s">
        <v>332</v>
      </c>
      <c r="C12" s="17">
        <v>0.163842330320423</v>
      </c>
      <c r="D12" s="17">
        <v>0.14108918859053399</v>
      </c>
      <c r="E12" s="17">
        <v>0.19258531603524601</v>
      </c>
      <c r="F12" s="17"/>
      <c r="G12" s="17">
        <v>7.8996784665433098E-2</v>
      </c>
      <c r="H12" s="17">
        <v>0.13700695245268801</v>
      </c>
      <c r="I12" s="17">
        <v>0.176911262116353</v>
      </c>
      <c r="J12" s="17">
        <v>0.180852018220029</v>
      </c>
      <c r="K12" s="17">
        <v>0.17222535433469</v>
      </c>
      <c r="L12" s="17">
        <v>0.172045887256847</v>
      </c>
      <c r="M12" s="17"/>
      <c r="N12" s="17">
        <v>0.27571651111448597</v>
      </c>
      <c r="O12" s="17">
        <v>0.31086494760919198</v>
      </c>
      <c r="P12" s="17">
        <v>0.15611722301036701</v>
      </c>
      <c r="Q12" s="17">
        <v>0.30618401228963799</v>
      </c>
      <c r="R12" s="17">
        <v>0</v>
      </c>
      <c r="S12" s="17">
        <v>0</v>
      </c>
      <c r="T12" s="17">
        <v>0.15308078612998699</v>
      </c>
      <c r="U12" s="17">
        <v>8.7527257924527299E-2</v>
      </c>
      <c r="V12" s="17">
        <v>7.3149555941926805E-2</v>
      </c>
      <c r="W12" s="17">
        <v>9.0795259367646597E-2</v>
      </c>
      <c r="X12" s="17">
        <v>6.3903820129771999E-2</v>
      </c>
      <c r="Y12" s="17">
        <v>0.20420072202078399</v>
      </c>
      <c r="Z12" s="17">
        <v>0.15262662604305799</v>
      </c>
      <c r="AA12" s="17">
        <v>0.34232651063828401</v>
      </c>
      <c r="AB12" s="17">
        <v>0.18816917695246901</v>
      </c>
      <c r="AC12" s="17">
        <v>0</v>
      </c>
      <c r="AD12" s="17">
        <v>0.14486295696715501</v>
      </c>
      <c r="AE12" s="17"/>
      <c r="AF12" s="17">
        <v>5.8269984804633197E-2</v>
      </c>
      <c r="AG12" s="17">
        <v>0.26770310517796198</v>
      </c>
    </row>
    <row r="13" spans="2:33" x14ac:dyDescent="0.5">
      <c r="B13" s="18" t="s">
        <v>333</v>
      </c>
      <c r="C13" s="19">
        <v>4.0873451284126503E-3</v>
      </c>
      <c r="D13" s="19">
        <v>7.51335982690912E-3</v>
      </c>
      <c r="E13" s="19">
        <v>0</v>
      </c>
      <c r="F13" s="19"/>
      <c r="G13" s="19">
        <v>0</v>
      </c>
      <c r="H13" s="19">
        <v>0</v>
      </c>
      <c r="I13" s="19">
        <v>0</v>
      </c>
      <c r="J13" s="19">
        <v>1.5672682952024699E-2</v>
      </c>
      <c r="K13" s="19">
        <v>0</v>
      </c>
      <c r="L13" s="19">
        <v>0</v>
      </c>
      <c r="M13" s="19"/>
      <c r="N13" s="19">
        <v>0</v>
      </c>
      <c r="O13" s="19">
        <v>0</v>
      </c>
      <c r="P13" s="19">
        <v>0</v>
      </c>
      <c r="Q13" s="19">
        <v>2.7801896316696401E-2</v>
      </c>
      <c r="R13" s="19">
        <v>0</v>
      </c>
      <c r="S13" s="19">
        <v>0</v>
      </c>
      <c r="T13" s="19">
        <v>0</v>
      </c>
      <c r="U13" s="19">
        <v>0</v>
      </c>
      <c r="V13" s="19">
        <v>0</v>
      </c>
      <c r="W13" s="19">
        <v>0</v>
      </c>
      <c r="X13" s="19">
        <v>0</v>
      </c>
      <c r="Y13" s="19">
        <v>0</v>
      </c>
      <c r="Z13" s="19">
        <v>0</v>
      </c>
      <c r="AA13" s="19">
        <v>0</v>
      </c>
      <c r="AB13" s="19">
        <v>1.5194429496678499E-2</v>
      </c>
      <c r="AC13" s="19">
        <v>0</v>
      </c>
      <c r="AD13" s="19">
        <v>0</v>
      </c>
      <c r="AE13" s="19"/>
      <c r="AF13" s="19">
        <v>0</v>
      </c>
      <c r="AG13" s="19">
        <v>8.1084249867135402E-3</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0.175457355550343</v>
      </c>
      <c r="D9" s="17">
        <v>0.16191733527503199</v>
      </c>
      <c r="E9" s="17">
        <v>0.19321400852378501</v>
      </c>
      <c r="F9" s="17"/>
      <c r="G9" s="17">
        <v>0.143636929202654</v>
      </c>
      <c r="H9" s="17">
        <v>0.24978557910663901</v>
      </c>
      <c r="I9" s="17">
        <v>0.24454068536444201</v>
      </c>
      <c r="J9" s="17">
        <v>0.13765776772958499</v>
      </c>
      <c r="K9" s="17">
        <v>8.1998557636272895E-2</v>
      </c>
      <c r="L9" s="17">
        <v>8.2532299326390696E-2</v>
      </c>
      <c r="M9" s="17"/>
      <c r="N9" s="17">
        <v>0.22393457234115099</v>
      </c>
      <c r="O9" s="17">
        <v>0.195028984969324</v>
      </c>
      <c r="P9" s="17">
        <v>0.150971303049977</v>
      </c>
      <c r="Q9" s="17">
        <v>5.5644298412068902E-2</v>
      </c>
      <c r="R9" s="17">
        <v>0</v>
      </c>
      <c r="S9" s="17">
        <v>0</v>
      </c>
      <c r="T9" s="17">
        <v>0</v>
      </c>
      <c r="U9" s="17">
        <v>0.18417918610678499</v>
      </c>
      <c r="V9" s="17">
        <v>0.16851965913342201</v>
      </c>
      <c r="W9" s="17">
        <v>9.1934156648670703E-2</v>
      </c>
      <c r="X9" s="17">
        <v>0.164772634290801</v>
      </c>
      <c r="Y9" s="17">
        <v>0.20036062046846401</v>
      </c>
      <c r="Z9" s="17">
        <v>0.205391905245036</v>
      </c>
      <c r="AA9" s="17">
        <v>0.20791645020293001</v>
      </c>
      <c r="AB9" s="17">
        <v>0.16664449063846301</v>
      </c>
      <c r="AC9" s="17">
        <v>0.35508440944703501</v>
      </c>
      <c r="AD9" s="17">
        <v>0.26537301233237698</v>
      </c>
      <c r="AE9" s="17"/>
      <c r="AF9" s="17">
        <v>0.22654726291864599</v>
      </c>
      <c r="AG9" s="17">
        <v>0.12519573314584501</v>
      </c>
    </row>
    <row r="10" spans="2:33" x14ac:dyDescent="0.5">
      <c r="B10" s="18" t="s">
        <v>284</v>
      </c>
      <c r="C10" s="17">
        <v>0.25187887983298002</v>
      </c>
      <c r="D10" s="17">
        <v>0.296201920036956</v>
      </c>
      <c r="E10" s="17">
        <v>0.200664865799459</v>
      </c>
      <c r="F10" s="17"/>
      <c r="G10" s="17">
        <v>0.19957260649921599</v>
      </c>
      <c r="H10" s="17">
        <v>0.223702730728399</v>
      </c>
      <c r="I10" s="17">
        <v>0.259062657393625</v>
      </c>
      <c r="J10" s="17">
        <v>0.23819501061274401</v>
      </c>
      <c r="K10" s="17">
        <v>0.28896441897588598</v>
      </c>
      <c r="L10" s="17">
        <v>0.30969490403039701</v>
      </c>
      <c r="M10" s="17"/>
      <c r="N10" s="17">
        <v>0.17415077919094099</v>
      </c>
      <c r="O10" s="17">
        <v>0.22574277907657</v>
      </c>
      <c r="P10" s="17">
        <v>0.310723883516485</v>
      </c>
      <c r="Q10" s="17">
        <v>0.29455983223898102</v>
      </c>
      <c r="R10" s="17">
        <v>0</v>
      </c>
      <c r="S10" s="17">
        <v>0</v>
      </c>
      <c r="T10" s="17">
        <v>0.32788782720928999</v>
      </c>
      <c r="U10" s="17">
        <v>0.279747550617027</v>
      </c>
      <c r="V10" s="17">
        <v>0.40040442408327098</v>
      </c>
      <c r="W10" s="17">
        <v>0.286502619565079</v>
      </c>
      <c r="X10" s="17">
        <v>0.33493397981987699</v>
      </c>
      <c r="Y10" s="17">
        <v>0.20915353230523601</v>
      </c>
      <c r="Z10" s="17">
        <v>0.26172021303326698</v>
      </c>
      <c r="AA10" s="17">
        <v>0</v>
      </c>
      <c r="AB10" s="17">
        <v>0.25589972423950103</v>
      </c>
      <c r="AC10" s="17">
        <v>8.7442260123662005E-2</v>
      </c>
      <c r="AD10" s="17">
        <v>0.34884906233270302</v>
      </c>
      <c r="AE10" s="17"/>
      <c r="AF10" s="17">
        <v>0.27279324666228999</v>
      </c>
      <c r="AG10" s="17">
        <v>0.23130358301699699</v>
      </c>
    </row>
    <row r="11" spans="2:33" x14ac:dyDescent="0.5">
      <c r="B11" s="18" t="s">
        <v>331</v>
      </c>
      <c r="C11" s="17">
        <v>0.22719435399319299</v>
      </c>
      <c r="D11" s="17">
        <v>0.22674387622064199</v>
      </c>
      <c r="E11" s="17">
        <v>0.22127116277560699</v>
      </c>
      <c r="F11" s="17"/>
      <c r="G11" s="17">
        <v>0.37607886874172802</v>
      </c>
      <c r="H11" s="17">
        <v>0.23285405514580401</v>
      </c>
      <c r="I11" s="17">
        <v>0.189649668941857</v>
      </c>
      <c r="J11" s="17">
        <v>0.200456446697727</v>
      </c>
      <c r="K11" s="17">
        <v>0.28081340182453801</v>
      </c>
      <c r="L11" s="17">
        <v>0.223027941127979</v>
      </c>
      <c r="M11" s="17"/>
      <c r="N11" s="17">
        <v>7.3407495516976007E-2</v>
      </c>
      <c r="O11" s="17">
        <v>0.119817502218866</v>
      </c>
      <c r="P11" s="17">
        <v>0.38218759042317102</v>
      </c>
      <c r="Q11" s="17">
        <v>0.28438681945627398</v>
      </c>
      <c r="R11" s="17">
        <v>0.196775423563155</v>
      </c>
      <c r="S11" s="17">
        <v>0.53567381657036495</v>
      </c>
      <c r="T11" s="17">
        <v>0.40482619867914499</v>
      </c>
      <c r="U11" s="17">
        <v>0.22515330277927001</v>
      </c>
      <c r="V11" s="17">
        <v>2.1566581865833E-2</v>
      </c>
      <c r="W11" s="17">
        <v>0.213717601084325</v>
      </c>
      <c r="X11" s="17">
        <v>0.28826050980413898</v>
      </c>
      <c r="Y11" s="17">
        <v>0.18254441918251499</v>
      </c>
      <c r="Z11" s="17">
        <v>0.26125555558225599</v>
      </c>
      <c r="AA11" s="17">
        <v>0.32512363501533897</v>
      </c>
      <c r="AB11" s="17">
        <v>0.27521854206018798</v>
      </c>
      <c r="AC11" s="17">
        <v>0.55747333042930303</v>
      </c>
      <c r="AD11" s="17">
        <v>0.17590119817142399</v>
      </c>
      <c r="AE11" s="17"/>
      <c r="AF11" s="17">
        <v>0.238736100341462</v>
      </c>
      <c r="AG11" s="17">
        <v>0.21583972591247999</v>
      </c>
    </row>
    <row r="12" spans="2:33" x14ac:dyDescent="0.5">
      <c r="B12" s="18" t="s">
        <v>332</v>
      </c>
      <c r="C12" s="17">
        <v>0.33503792697238199</v>
      </c>
      <c r="D12" s="17">
        <v>0.30811610971456199</v>
      </c>
      <c r="E12" s="17">
        <v>0.37022806662354002</v>
      </c>
      <c r="F12" s="17"/>
      <c r="G12" s="17">
        <v>0.28071159555640202</v>
      </c>
      <c r="H12" s="17">
        <v>0.28680222298895203</v>
      </c>
      <c r="I12" s="17">
        <v>0.29807547088620601</v>
      </c>
      <c r="J12" s="17">
        <v>0.41422144256915</v>
      </c>
      <c r="K12" s="17">
        <v>0.348223621563303</v>
      </c>
      <c r="L12" s="17">
        <v>0.32694723298099498</v>
      </c>
      <c r="M12" s="17"/>
      <c r="N12" s="17">
        <v>0.52850715295093298</v>
      </c>
      <c r="O12" s="17">
        <v>0.45941073373524</v>
      </c>
      <c r="P12" s="17">
        <v>0.15611722301036701</v>
      </c>
      <c r="Q12" s="17">
        <v>0.36540904989267597</v>
      </c>
      <c r="R12" s="17">
        <v>0.80322457643684497</v>
      </c>
      <c r="S12" s="17">
        <v>0.464326183429635</v>
      </c>
      <c r="T12" s="17">
        <v>0.26728597411156502</v>
      </c>
      <c r="U12" s="17">
        <v>0.30299481198157302</v>
      </c>
      <c r="V12" s="17">
        <v>0.40950933491747399</v>
      </c>
      <c r="W12" s="17">
        <v>0.31988339485994899</v>
      </c>
      <c r="X12" s="17">
        <v>0.21203287608518301</v>
      </c>
      <c r="Y12" s="17">
        <v>0.40794142804378503</v>
      </c>
      <c r="Z12" s="17">
        <v>0.24611445486448799</v>
      </c>
      <c r="AA12" s="17">
        <v>0.46695991478173099</v>
      </c>
      <c r="AB12" s="17">
        <v>0.28704281356516897</v>
      </c>
      <c r="AC12" s="17">
        <v>0</v>
      </c>
      <c r="AD12" s="17">
        <v>0.20987672716349601</v>
      </c>
      <c r="AE12" s="17"/>
      <c r="AF12" s="17">
        <v>0.25920150996348201</v>
      </c>
      <c r="AG12" s="17">
        <v>0.40964486115085802</v>
      </c>
    </row>
    <row r="13" spans="2:33" x14ac:dyDescent="0.5">
      <c r="B13" s="18" t="s">
        <v>333</v>
      </c>
      <c r="C13" s="19">
        <v>1.0431483651102001E-2</v>
      </c>
      <c r="D13" s="19">
        <v>7.0207587528086203E-3</v>
      </c>
      <c r="E13" s="19">
        <v>1.46218962776087E-2</v>
      </c>
      <c r="F13" s="19"/>
      <c r="G13" s="19">
        <v>0</v>
      </c>
      <c r="H13" s="19">
        <v>6.8554120302058803E-3</v>
      </c>
      <c r="I13" s="19">
        <v>8.6715174138698291E-3</v>
      </c>
      <c r="J13" s="19">
        <v>9.4693323907935507E-3</v>
      </c>
      <c r="K13" s="19">
        <v>0</v>
      </c>
      <c r="L13" s="19">
        <v>5.77976225342378E-2</v>
      </c>
      <c r="M13" s="19"/>
      <c r="N13" s="19">
        <v>0</v>
      </c>
      <c r="O13" s="19">
        <v>0</v>
      </c>
      <c r="P13" s="19">
        <v>0</v>
      </c>
      <c r="Q13" s="19">
        <v>0</v>
      </c>
      <c r="R13" s="19">
        <v>0</v>
      </c>
      <c r="S13" s="19">
        <v>0</v>
      </c>
      <c r="T13" s="19">
        <v>0</v>
      </c>
      <c r="U13" s="19">
        <v>7.9251485153446904E-3</v>
      </c>
      <c r="V13" s="19">
        <v>0</v>
      </c>
      <c r="W13" s="19">
        <v>8.7962227841976104E-2</v>
      </c>
      <c r="X13" s="19">
        <v>0</v>
      </c>
      <c r="Y13" s="19">
        <v>0</v>
      </c>
      <c r="Z13" s="19">
        <v>2.5517871274952801E-2</v>
      </c>
      <c r="AA13" s="19">
        <v>0</v>
      </c>
      <c r="AB13" s="19">
        <v>1.5194429496678499E-2</v>
      </c>
      <c r="AC13" s="19">
        <v>0</v>
      </c>
      <c r="AD13" s="19">
        <v>0</v>
      </c>
      <c r="AE13" s="19"/>
      <c r="AF13" s="19">
        <v>2.7218801141214001E-3</v>
      </c>
      <c r="AG13" s="19">
        <v>1.8016096773820399E-2</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0.14606701204429501</v>
      </c>
      <c r="D9" s="17">
        <v>0.130409992775362</v>
      </c>
      <c r="E9" s="17">
        <v>0.16612456841251899</v>
      </c>
      <c r="F9" s="17"/>
      <c r="G9" s="17">
        <v>0.25905464354775798</v>
      </c>
      <c r="H9" s="17">
        <v>0.14513655673367301</v>
      </c>
      <c r="I9" s="17">
        <v>0.17597791152228601</v>
      </c>
      <c r="J9" s="17">
        <v>0.135560802477383</v>
      </c>
      <c r="K9" s="17">
        <v>8.8263923929616198E-2</v>
      </c>
      <c r="L9" s="17">
        <v>0.11851529502974099</v>
      </c>
      <c r="M9" s="17"/>
      <c r="N9" s="17">
        <v>0.140293367764876</v>
      </c>
      <c r="O9" s="17">
        <v>6.3160535873061904E-2</v>
      </c>
      <c r="P9" s="17">
        <v>0.150971303049977</v>
      </c>
      <c r="Q9" s="17">
        <v>2.9022813838898098E-2</v>
      </c>
      <c r="R9" s="17">
        <v>0</v>
      </c>
      <c r="S9" s="17">
        <v>0</v>
      </c>
      <c r="T9" s="17">
        <v>5.8299474145588802E-2</v>
      </c>
      <c r="U9" s="17">
        <v>0.16719282354607801</v>
      </c>
      <c r="V9" s="17">
        <v>0.105267693274716</v>
      </c>
      <c r="W9" s="17">
        <v>9.6037377007608102E-2</v>
      </c>
      <c r="X9" s="17">
        <v>0.21652749797458701</v>
      </c>
      <c r="Y9" s="17">
        <v>0.16050615367743901</v>
      </c>
      <c r="Z9" s="17">
        <v>0.18684647779782401</v>
      </c>
      <c r="AA9" s="17">
        <v>0.190713574579985</v>
      </c>
      <c r="AB9" s="17">
        <v>0.16540878151695099</v>
      </c>
      <c r="AC9" s="17">
        <v>0.20623566181540801</v>
      </c>
      <c r="AD9" s="17">
        <v>0.175375476291355</v>
      </c>
      <c r="AE9" s="17"/>
      <c r="AF9" s="17">
        <v>0.20110566293461099</v>
      </c>
      <c r="AG9" s="17">
        <v>9.1920664336913704E-2</v>
      </c>
    </row>
    <row r="10" spans="2:33" x14ac:dyDescent="0.5">
      <c r="B10" s="18" t="s">
        <v>284</v>
      </c>
      <c r="C10" s="17">
        <v>0.38396004109159798</v>
      </c>
      <c r="D10" s="17">
        <v>0.39203620651609999</v>
      </c>
      <c r="E10" s="17">
        <v>0.37745643713395099</v>
      </c>
      <c r="F10" s="17"/>
      <c r="G10" s="17">
        <v>0.37892241832243001</v>
      </c>
      <c r="H10" s="17">
        <v>0.39244511263491899</v>
      </c>
      <c r="I10" s="17">
        <v>0.35461606226527698</v>
      </c>
      <c r="J10" s="17">
        <v>0.378650368563688</v>
      </c>
      <c r="K10" s="17">
        <v>0.45550636559174801</v>
      </c>
      <c r="L10" s="17">
        <v>0.34097739514590403</v>
      </c>
      <c r="M10" s="17"/>
      <c r="N10" s="17">
        <v>0.16728463903695701</v>
      </c>
      <c r="O10" s="17">
        <v>0.237234378093334</v>
      </c>
      <c r="P10" s="17">
        <v>0.54605275011407495</v>
      </c>
      <c r="Q10" s="17">
        <v>0.35621632954219801</v>
      </c>
      <c r="R10" s="17">
        <v>0</v>
      </c>
      <c r="S10" s="17">
        <v>0.185775481875322</v>
      </c>
      <c r="T10" s="17">
        <v>0.44009038701422298</v>
      </c>
      <c r="U10" s="17">
        <v>0.42814452562118799</v>
      </c>
      <c r="V10" s="17">
        <v>0.51740565785665804</v>
      </c>
      <c r="W10" s="17">
        <v>0.36856128118054599</v>
      </c>
      <c r="X10" s="17">
        <v>0.54053833604037305</v>
      </c>
      <c r="Y10" s="17">
        <v>0.39195671757859901</v>
      </c>
      <c r="Z10" s="17">
        <v>0.332148321528978</v>
      </c>
      <c r="AA10" s="17">
        <v>0.134410060435355</v>
      </c>
      <c r="AB10" s="17">
        <v>0.40723152608311403</v>
      </c>
      <c r="AC10" s="17">
        <v>0.64105080182201402</v>
      </c>
      <c r="AD10" s="17">
        <v>0.445235058993253</v>
      </c>
      <c r="AE10" s="17"/>
      <c r="AF10" s="17">
        <v>0.40352325438762698</v>
      </c>
      <c r="AG10" s="17">
        <v>0.36471399250091802</v>
      </c>
    </row>
    <row r="11" spans="2:33" x14ac:dyDescent="0.5">
      <c r="B11" s="18" t="s">
        <v>331</v>
      </c>
      <c r="C11" s="17">
        <v>0.20545782374330099</v>
      </c>
      <c r="D11" s="17">
        <v>0.23500074219318201</v>
      </c>
      <c r="E11" s="17">
        <v>0.16668041822373</v>
      </c>
      <c r="F11" s="17"/>
      <c r="G11" s="17">
        <v>0.25758442370198298</v>
      </c>
      <c r="H11" s="17">
        <v>0.18496537897448301</v>
      </c>
      <c r="I11" s="17">
        <v>0.17706353517922099</v>
      </c>
      <c r="J11" s="17">
        <v>0.230012957874354</v>
      </c>
      <c r="K11" s="17">
        <v>0.191452533018939</v>
      </c>
      <c r="L11" s="17">
        <v>0.26490438980662701</v>
      </c>
      <c r="M11" s="17"/>
      <c r="N11" s="17">
        <v>0.30038245542987602</v>
      </c>
      <c r="O11" s="17">
        <v>0.28776678825923901</v>
      </c>
      <c r="P11" s="17">
        <v>0.14685872382558099</v>
      </c>
      <c r="Q11" s="17">
        <v>0.24142200384590101</v>
      </c>
      <c r="R11" s="17">
        <v>0.38123612292307801</v>
      </c>
      <c r="S11" s="17">
        <v>0.602280894474293</v>
      </c>
      <c r="T11" s="17">
        <v>0.29014836225498802</v>
      </c>
      <c r="U11" s="17">
        <v>0.249787930565287</v>
      </c>
      <c r="V11" s="17">
        <v>0.144649050524644</v>
      </c>
      <c r="W11" s="17">
        <v>0.224432969531625</v>
      </c>
      <c r="X11" s="17">
        <v>0.120413887396256</v>
      </c>
      <c r="Y11" s="17">
        <v>0.18476515463432999</v>
      </c>
      <c r="Z11" s="17">
        <v>0.200280044795141</v>
      </c>
      <c r="AA11" s="17">
        <v>0</v>
      </c>
      <c r="AB11" s="17">
        <v>0.14407678648630901</v>
      </c>
      <c r="AC11" s="17">
        <v>0.15271353636257801</v>
      </c>
      <c r="AD11" s="17">
        <v>0.174505029018276</v>
      </c>
      <c r="AE11" s="17"/>
      <c r="AF11" s="17">
        <v>0.20128031685582801</v>
      </c>
      <c r="AG11" s="17">
        <v>0.20956760363107199</v>
      </c>
    </row>
    <row r="12" spans="2:33" x14ac:dyDescent="0.5">
      <c r="B12" s="18" t="s">
        <v>332</v>
      </c>
      <c r="C12" s="17">
        <v>0.23910566389523899</v>
      </c>
      <c r="D12" s="17">
        <v>0.227593033814423</v>
      </c>
      <c r="E12" s="17">
        <v>0.25154574534871899</v>
      </c>
      <c r="F12" s="17"/>
      <c r="G12" s="17">
        <v>8.4966859176677401E-2</v>
      </c>
      <c r="H12" s="17">
        <v>0.254895197640852</v>
      </c>
      <c r="I12" s="17">
        <v>0.28413018471659701</v>
      </c>
      <c r="J12" s="17">
        <v>0.225859718428397</v>
      </c>
      <c r="K12" s="17">
        <v>0.22770385361609199</v>
      </c>
      <c r="L12" s="17">
        <v>0.21780529748349001</v>
      </c>
      <c r="M12" s="17"/>
      <c r="N12" s="17">
        <v>0.34192960500741298</v>
      </c>
      <c r="O12" s="17">
        <v>0.348077390401832</v>
      </c>
      <c r="P12" s="17">
        <v>0.15611722301036701</v>
      </c>
      <c r="Q12" s="17">
        <v>0.34287566663194202</v>
      </c>
      <c r="R12" s="17">
        <v>0.61876387707692204</v>
      </c>
      <c r="S12" s="17">
        <v>0.21194362365038499</v>
      </c>
      <c r="T12" s="17">
        <v>0.21146177658520099</v>
      </c>
      <c r="U12" s="17">
        <v>0.154874720267447</v>
      </c>
      <c r="V12" s="17">
        <v>0.14400241742769301</v>
      </c>
      <c r="W12" s="17">
        <v>0.15296473396114799</v>
      </c>
      <c r="X12" s="17">
        <v>0.122520278588784</v>
      </c>
      <c r="Y12" s="17">
        <v>0.25166710431377698</v>
      </c>
      <c r="Z12" s="17">
        <v>0.26920727427728303</v>
      </c>
      <c r="AA12" s="17">
        <v>0.67487636498466097</v>
      </c>
      <c r="AB12" s="17">
        <v>0.25875143834315301</v>
      </c>
      <c r="AC12" s="17">
        <v>0</v>
      </c>
      <c r="AD12" s="17">
        <v>0.20488443569711701</v>
      </c>
      <c r="AE12" s="17"/>
      <c r="AF12" s="17">
        <v>0.176328655531162</v>
      </c>
      <c r="AG12" s="17">
        <v>0.30086491249463698</v>
      </c>
    </row>
    <row r="13" spans="2:33" x14ac:dyDescent="0.5">
      <c r="B13" s="18" t="s">
        <v>333</v>
      </c>
      <c r="C13" s="19">
        <v>2.54094592255673E-2</v>
      </c>
      <c r="D13" s="19">
        <v>1.4960024700932301E-2</v>
      </c>
      <c r="E13" s="19">
        <v>3.8192830881081198E-2</v>
      </c>
      <c r="F13" s="19"/>
      <c r="G13" s="19">
        <v>1.9471655251151399E-2</v>
      </c>
      <c r="H13" s="19">
        <v>2.2557754016073201E-2</v>
      </c>
      <c r="I13" s="19">
        <v>8.2123063166189107E-3</v>
      </c>
      <c r="J13" s="19">
        <v>2.9916152656177301E-2</v>
      </c>
      <c r="K13" s="19">
        <v>3.7073323843604997E-2</v>
      </c>
      <c r="L13" s="19">
        <v>5.77976225342378E-2</v>
      </c>
      <c r="M13" s="19"/>
      <c r="N13" s="19">
        <v>5.0109932760878002E-2</v>
      </c>
      <c r="O13" s="19">
        <v>6.3760907372533093E-2</v>
      </c>
      <c r="P13" s="19">
        <v>0</v>
      </c>
      <c r="Q13" s="19">
        <v>3.0463186141061499E-2</v>
      </c>
      <c r="R13" s="19">
        <v>0</v>
      </c>
      <c r="S13" s="19">
        <v>0</v>
      </c>
      <c r="T13" s="19">
        <v>0</v>
      </c>
      <c r="U13" s="19">
        <v>0</v>
      </c>
      <c r="V13" s="19">
        <v>8.8675180916289204E-2</v>
      </c>
      <c r="W13" s="19">
        <v>0.15800363831907299</v>
      </c>
      <c r="X13" s="19">
        <v>0</v>
      </c>
      <c r="Y13" s="19">
        <v>1.11048697958548E-2</v>
      </c>
      <c r="Z13" s="19">
        <v>1.1517881600773799E-2</v>
      </c>
      <c r="AA13" s="19">
        <v>0</v>
      </c>
      <c r="AB13" s="19">
        <v>2.4531467570472899E-2</v>
      </c>
      <c r="AC13" s="19">
        <v>0</v>
      </c>
      <c r="AD13" s="19">
        <v>0</v>
      </c>
      <c r="AE13" s="19"/>
      <c r="AF13" s="19">
        <v>1.77621102907724E-2</v>
      </c>
      <c r="AG13" s="19">
        <v>3.2932827036458501E-2</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F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6" width="20.703125" customWidth="1"/>
  </cols>
  <sheetData>
    <row r="2" spans="2:6" ht="40" customHeight="1" x14ac:dyDescent="0.5">
      <c r="D2" s="30" t="s">
        <v>346</v>
      </c>
      <c r="E2" s="26"/>
      <c r="F2" s="26"/>
    </row>
    <row r="6" spans="2:6" ht="50" customHeight="1" x14ac:dyDescent="0.5">
      <c r="B6" s="20" t="s">
        <v>15</v>
      </c>
      <c r="C6" s="20" t="s">
        <v>344</v>
      </c>
      <c r="D6" s="20" t="s">
        <v>345</v>
      </c>
      <c r="E6" s="20" t="s">
        <v>325</v>
      </c>
    </row>
    <row r="7" spans="2:6" ht="28.7" x14ac:dyDescent="0.5">
      <c r="B7" s="18" t="s">
        <v>330</v>
      </c>
      <c r="C7" s="17">
        <v>0.38121913079120701</v>
      </c>
      <c r="D7" s="17">
        <v>0.362538398146319</v>
      </c>
      <c r="E7" s="17">
        <v>0.144894241806208</v>
      </c>
    </row>
    <row r="8" spans="2:6" x14ac:dyDescent="0.5">
      <c r="B8" s="18" t="s">
        <v>284</v>
      </c>
      <c r="C8" s="17">
        <v>0.300186397296685</v>
      </c>
      <c r="D8" s="17">
        <v>0.382932120247508</v>
      </c>
      <c r="E8" s="17">
        <v>0.33569610462274202</v>
      </c>
    </row>
    <row r="9" spans="2:6" x14ac:dyDescent="0.5">
      <c r="B9" s="18" t="s">
        <v>331</v>
      </c>
      <c r="C9" s="17">
        <v>0.142341858019878</v>
      </c>
      <c r="D9" s="17">
        <v>0.127361832760613</v>
      </c>
      <c r="E9" s="17">
        <v>0.25441439625537698</v>
      </c>
    </row>
    <row r="10" spans="2:6" x14ac:dyDescent="0.5">
      <c r="B10" s="18" t="s">
        <v>332</v>
      </c>
      <c r="C10" s="17">
        <v>0.16948231441259601</v>
      </c>
      <c r="D10" s="17">
        <v>0.118707275565111</v>
      </c>
      <c r="E10" s="17">
        <v>0.26378284322274398</v>
      </c>
    </row>
    <row r="11" spans="2:6" x14ac:dyDescent="0.5">
      <c r="B11" s="18" t="s">
        <v>333</v>
      </c>
      <c r="C11" s="17">
        <v>6.7702994796349104E-3</v>
      </c>
      <c r="D11" s="17">
        <v>8.4603732804493705E-3</v>
      </c>
      <c r="E11" s="17">
        <v>1.2124140929295299E-3</v>
      </c>
    </row>
    <row r="12" spans="2:6" x14ac:dyDescent="0.5">
      <c r="B12" s="16" t="s">
        <v>542</v>
      </c>
      <c r="C12" s="16"/>
      <c r="D12" s="16"/>
      <c r="E12" s="16"/>
    </row>
    <row r="13" spans="2:6" x14ac:dyDescent="0.5">
      <c r="B13" t="s">
        <v>59</v>
      </c>
    </row>
    <row r="14" spans="2:6" x14ac:dyDescent="0.5">
      <c r="B14" t="s">
        <v>60</v>
      </c>
    </row>
    <row r="18" spans="2:2" x14ac:dyDescent="0.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0.38121913079120701</v>
      </c>
      <c r="D9" s="17">
        <v>0.36200222225328998</v>
      </c>
      <c r="E9" s="17">
        <v>0.40752650970110699</v>
      </c>
      <c r="F9" s="17"/>
      <c r="G9" s="17">
        <v>0.40700226652921301</v>
      </c>
      <c r="H9" s="17">
        <v>0.40201021995344899</v>
      </c>
      <c r="I9" s="17">
        <v>0.415951085592214</v>
      </c>
      <c r="J9" s="17">
        <v>0.35720975926382897</v>
      </c>
      <c r="K9" s="17">
        <v>0.37888942158429401</v>
      </c>
      <c r="L9" s="17">
        <v>0.27540634650574902</v>
      </c>
      <c r="M9" s="17"/>
      <c r="N9" s="17">
        <v>0.30048713223301798</v>
      </c>
      <c r="O9" s="17">
        <v>0.37100281823970999</v>
      </c>
      <c r="P9" s="17">
        <v>0.60489536925882803</v>
      </c>
      <c r="Q9" s="17">
        <v>0.161038318491423</v>
      </c>
      <c r="R9" s="17">
        <v>0.169946266774507</v>
      </c>
      <c r="S9" s="17">
        <v>0.43815804165457301</v>
      </c>
      <c r="T9" s="17">
        <v>0.37820388404292099</v>
      </c>
      <c r="U9" s="17">
        <v>0.49988315311007397</v>
      </c>
      <c r="V9" s="17">
        <v>0.55778175149715903</v>
      </c>
      <c r="W9" s="17">
        <v>0.33956122743647199</v>
      </c>
      <c r="X9" s="17">
        <v>0.59272417617175299</v>
      </c>
      <c r="Y9" s="17">
        <v>0.41789828890392799</v>
      </c>
      <c r="Z9" s="17">
        <v>0.27420402106587299</v>
      </c>
      <c r="AA9" s="17">
        <v>0.52326342892636102</v>
      </c>
      <c r="AB9" s="17">
        <v>0.304142693738224</v>
      </c>
      <c r="AC9" s="17">
        <v>0.446391458301649</v>
      </c>
      <c r="AD9" s="17">
        <v>0.31698988149736901</v>
      </c>
      <c r="AE9" s="17"/>
      <c r="AF9" s="17">
        <v>0.51447153782210597</v>
      </c>
      <c r="AG9" s="17">
        <v>0.25012705191159601</v>
      </c>
    </row>
    <row r="10" spans="2:33" x14ac:dyDescent="0.5">
      <c r="B10" s="18" t="s">
        <v>284</v>
      </c>
      <c r="C10" s="17">
        <v>0.300186397296685</v>
      </c>
      <c r="D10" s="17">
        <v>0.34956335963299201</v>
      </c>
      <c r="E10" s="17">
        <v>0.24329658114288799</v>
      </c>
      <c r="F10" s="17"/>
      <c r="G10" s="17">
        <v>0.30731120172578902</v>
      </c>
      <c r="H10" s="17">
        <v>0.25518383273942102</v>
      </c>
      <c r="I10" s="17">
        <v>0.31124347686526499</v>
      </c>
      <c r="J10" s="17">
        <v>0.32883552167248797</v>
      </c>
      <c r="K10" s="17">
        <v>0.28742308130299798</v>
      </c>
      <c r="L10" s="17">
        <v>0.30097543108821401</v>
      </c>
      <c r="M10" s="17"/>
      <c r="N10" s="17">
        <v>0.24669944204156399</v>
      </c>
      <c r="O10" s="17">
        <v>0.131868449096262</v>
      </c>
      <c r="P10" s="17">
        <v>0.23898740773080501</v>
      </c>
      <c r="Q10" s="17">
        <v>0.31070783769213101</v>
      </c>
      <c r="R10" s="17">
        <v>0.29477669730262601</v>
      </c>
      <c r="S10" s="17">
        <v>0.21194362365038499</v>
      </c>
      <c r="T10" s="17">
        <v>0.43532988739495998</v>
      </c>
      <c r="U10" s="17">
        <v>0.28219114813413898</v>
      </c>
      <c r="V10" s="17">
        <v>0.23532833726393801</v>
      </c>
      <c r="W10" s="17">
        <v>0.329888151667448</v>
      </c>
      <c r="X10" s="17">
        <v>0.22464152776674301</v>
      </c>
      <c r="Y10" s="17">
        <v>0.28051703876992501</v>
      </c>
      <c r="Z10" s="17">
        <v>0.39462569437524198</v>
      </c>
      <c r="AA10" s="17">
        <v>0.134410060435355</v>
      </c>
      <c r="AB10" s="17">
        <v>0.37144969140260098</v>
      </c>
      <c r="AC10" s="17">
        <v>0.118793401691746</v>
      </c>
      <c r="AD10" s="17">
        <v>0.36806481167911798</v>
      </c>
      <c r="AE10" s="17"/>
      <c r="AF10" s="17">
        <v>0.29778257668508401</v>
      </c>
      <c r="AG10" s="17">
        <v>0.302551246444628</v>
      </c>
    </row>
    <row r="11" spans="2:33" x14ac:dyDescent="0.5">
      <c r="B11" s="18" t="s">
        <v>331</v>
      </c>
      <c r="C11" s="17">
        <v>0.142341858019878</v>
      </c>
      <c r="D11" s="17">
        <v>0.14434483415000601</v>
      </c>
      <c r="E11" s="17">
        <v>0.132757273492082</v>
      </c>
      <c r="F11" s="17"/>
      <c r="G11" s="17">
        <v>0.206689747079565</v>
      </c>
      <c r="H11" s="17">
        <v>0.202337445246493</v>
      </c>
      <c r="I11" s="17">
        <v>0.10958127884607601</v>
      </c>
      <c r="J11" s="17">
        <v>0.13363213397933099</v>
      </c>
      <c r="K11" s="17">
        <v>0.103051371014582</v>
      </c>
      <c r="L11" s="17">
        <v>0.16422215242388</v>
      </c>
      <c r="M11" s="17"/>
      <c r="N11" s="17">
        <v>8.5175195219332298E-2</v>
      </c>
      <c r="O11" s="17">
        <v>6.2024009182669503E-2</v>
      </c>
      <c r="P11" s="17">
        <v>0</v>
      </c>
      <c r="Q11" s="17">
        <v>0.22180987096817001</v>
      </c>
      <c r="R11" s="17">
        <v>0.35081633656294497</v>
      </c>
      <c r="S11" s="17">
        <v>0.349898334695043</v>
      </c>
      <c r="T11" s="17">
        <v>8.9209639958495998E-2</v>
      </c>
      <c r="U11" s="17">
        <v>0.14005937835054399</v>
      </c>
      <c r="V11" s="17">
        <v>4.3184061168733301E-2</v>
      </c>
      <c r="W11" s="17">
        <v>0.11709037477428801</v>
      </c>
      <c r="X11" s="17">
        <v>0.118730475931732</v>
      </c>
      <c r="Y11" s="17">
        <v>0.12193464574490299</v>
      </c>
      <c r="Z11" s="17">
        <v>0.16864947482183101</v>
      </c>
      <c r="AA11" s="17">
        <v>0</v>
      </c>
      <c r="AB11" s="17">
        <v>0.18234149447112399</v>
      </c>
      <c r="AC11" s="17">
        <v>0.28858550854261</v>
      </c>
      <c r="AD11" s="17">
        <v>0.140988694533352</v>
      </c>
      <c r="AE11" s="17"/>
      <c r="AF11" s="17">
        <v>0.11261487666047899</v>
      </c>
      <c r="AG11" s="17">
        <v>0.17158689660530099</v>
      </c>
    </row>
    <row r="12" spans="2:33" x14ac:dyDescent="0.5">
      <c r="B12" s="18" t="s">
        <v>332</v>
      </c>
      <c r="C12" s="17">
        <v>0.16948231441259601</v>
      </c>
      <c r="D12" s="17">
        <v>0.14013153656735</v>
      </c>
      <c r="E12" s="17">
        <v>0.206209522573296</v>
      </c>
      <c r="F12" s="17"/>
      <c r="G12" s="17">
        <v>7.8996784665433098E-2</v>
      </c>
      <c r="H12" s="17">
        <v>0.13431093216148701</v>
      </c>
      <c r="I12" s="17">
        <v>0.15501185237982601</v>
      </c>
      <c r="J12" s="17">
        <v>0.18032258508435201</v>
      </c>
      <c r="K12" s="17">
        <v>0.20828786296667701</v>
      </c>
      <c r="L12" s="17">
        <v>0.25939606998215697</v>
      </c>
      <c r="M12" s="17"/>
      <c r="N12" s="17">
        <v>0.31913166557919498</v>
      </c>
      <c r="O12" s="17">
        <v>0.37462585498172501</v>
      </c>
      <c r="P12" s="17">
        <v>0.15611722301036701</v>
      </c>
      <c r="Q12" s="17">
        <v>0.30644397284827601</v>
      </c>
      <c r="R12" s="17">
        <v>0.18446069935992199</v>
      </c>
      <c r="S12" s="17">
        <v>0</v>
      </c>
      <c r="T12" s="17">
        <v>9.7256588603622796E-2</v>
      </c>
      <c r="U12" s="17">
        <v>7.78663204052433E-2</v>
      </c>
      <c r="V12" s="17">
        <v>0.117454871240219</v>
      </c>
      <c r="W12" s="17">
        <v>0.21346024612179201</v>
      </c>
      <c r="X12" s="17">
        <v>6.3903820129771999E-2</v>
      </c>
      <c r="Y12" s="17">
        <v>0.17965002658124399</v>
      </c>
      <c r="Z12" s="17">
        <v>0.16252080973705499</v>
      </c>
      <c r="AA12" s="17">
        <v>0.34232651063828401</v>
      </c>
      <c r="AB12" s="17">
        <v>0.142066120388051</v>
      </c>
      <c r="AC12" s="17">
        <v>0.14622963146399501</v>
      </c>
      <c r="AD12" s="17">
        <v>0.17395661229016099</v>
      </c>
      <c r="AE12" s="17"/>
      <c r="AF12" s="17">
        <v>6.9630346960023307E-2</v>
      </c>
      <c r="AG12" s="17">
        <v>0.26771545169875</v>
      </c>
    </row>
    <row r="13" spans="2:33" x14ac:dyDescent="0.5">
      <c r="B13" s="18" t="s">
        <v>333</v>
      </c>
      <c r="C13" s="19">
        <v>6.7702994796349104E-3</v>
      </c>
      <c r="D13" s="19">
        <v>3.95804739636224E-3</v>
      </c>
      <c r="E13" s="19">
        <v>1.02101130906264E-2</v>
      </c>
      <c r="F13" s="19"/>
      <c r="G13" s="19">
        <v>0</v>
      </c>
      <c r="H13" s="19">
        <v>6.1575698991503903E-3</v>
      </c>
      <c r="I13" s="19">
        <v>8.2123063166189107E-3</v>
      </c>
      <c r="J13" s="19">
        <v>0</v>
      </c>
      <c r="K13" s="19">
        <v>2.23482631314493E-2</v>
      </c>
      <c r="L13" s="19">
        <v>0</v>
      </c>
      <c r="M13" s="19"/>
      <c r="N13" s="19">
        <v>4.8506564926890802E-2</v>
      </c>
      <c r="O13" s="19">
        <v>6.0478868499633E-2</v>
      </c>
      <c r="P13" s="19">
        <v>0</v>
      </c>
      <c r="Q13" s="19">
        <v>0</v>
      </c>
      <c r="R13" s="19">
        <v>0</v>
      </c>
      <c r="S13" s="19">
        <v>0</v>
      </c>
      <c r="T13" s="19">
        <v>0</v>
      </c>
      <c r="U13" s="19">
        <v>0</v>
      </c>
      <c r="V13" s="19">
        <v>4.6250978829951002E-2</v>
      </c>
      <c r="W13" s="19">
        <v>0</v>
      </c>
      <c r="X13" s="19">
        <v>0</v>
      </c>
      <c r="Y13" s="19">
        <v>0</v>
      </c>
      <c r="Z13" s="19">
        <v>0</v>
      </c>
      <c r="AA13" s="19">
        <v>0</v>
      </c>
      <c r="AB13" s="19">
        <v>0</v>
      </c>
      <c r="AC13" s="19">
        <v>0</v>
      </c>
      <c r="AD13" s="19">
        <v>0</v>
      </c>
      <c r="AE13" s="19"/>
      <c r="AF13" s="19">
        <v>5.5006618723074004E-3</v>
      </c>
      <c r="AG13" s="19">
        <v>8.0193533397254196E-3</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0.362538398146319</v>
      </c>
      <c r="D9" s="17">
        <v>0.36169651707328598</v>
      </c>
      <c r="E9" s="17">
        <v>0.36658410802768399</v>
      </c>
      <c r="F9" s="17"/>
      <c r="G9" s="17">
        <v>0.35640057924468999</v>
      </c>
      <c r="H9" s="17">
        <v>0.41407193037207801</v>
      </c>
      <c r="I9" s="17">
        <v>0.31052276579798399</v>
      </c>
      <c r="J9" s="17">
        <v>0.34012963837186899</v>
      </c>
      <c r="K9" s="17">
        <v>0.44647637436426801</v>
      </c>
      <c r="L9" s="17">
        <v>0.32085761742660401</v>
      </c>
      <c r="M9" s="17"/>
      <c r="N9" s="17">
        <v>0.15806632485376201</v>
      </c>
      <c r="O9" s="17">
        <v>0.376970232576046</v>
      </c>
      <c r="P9" s="17">
        <v>0.44103020956792399</v>
      </c>
      <c r="Q9" s="17">
        <v>0.13249173452125701</v>
      </c>
      <c r="R9" s="17">
        <v>0.169946266774507</v>
      </c>
      <c r="S9" s="17">
        <v>0.25238255977925</v>
      </c>
      <c r="T9" s="17">
        <v>0.38371202473565402</v>
      </c>
      <c r="U9" s="17">
        <v>0.40305643452617701</v>
      </c>
      <c r="V9" s="17">
        <v>0.325560154508579</v>
      </c>
      <c r="W9" s="17">
        <v>0.25470365792529798</v>
      </c>
      <c r="X9" s="17">
        <v>0.43569652436318901</v>
      </c>
      <c r="Y9" s="17">
        <v>0.50676583818821896</v>
      </c>
      <c r="Z9" s="17">
        <v>0.44261394574582902</v>
      </c>
      <c r="AA9" s="17">
        <v>0.190713574579985</v>
      </c>
      <c r="AB9" s="17">
        <v>0.32352023081799203</v>
      </c>
      <c r="AC9" s="17">
        <v>0.35508440944703501</v>
      </c>
      <c r="AD9" s="17">
        <v>0.448116475839268</v>
      </c>
      <c r="AE9" s="17"/>
      <c r="AF9" s="17">
        <v>0.43808085357788201</v>
      </c>
      <c r="AG9" s="17">
        <v>0.28822065975156402</v>
      </c>
    </row>
    <row r="10" spans="2:33" x14ac:dyDescent="0.5">
      <c r="B10" s="18" t="s">
        <v>284</v>
      </c>
      <c r="C10" s="17">
        <v>0.382932120247508</v>
      </c>
      <c r="D10" s="17">
        <v>0.38776352128092501</v>
      </c>
      <c r="E10" s="17">
        <v>0.37195762993009002</v>
      </c>
      <c r="F10" s="17"/>
      <c r="G10" s="17">
        <v>0.52528622442533202</v>
      </c>
      <c r="H10" s="17">
        <v>0.32879011923189799</v>
      </c>
      <c r="I10" s="17">
        <v>0.42972497068031801</v>
      </c>
      <c r="J10" s="17">
        <v>0.36857500797716902</v>
      </c>
      <c r="K10" s="17">
        <v>0.317503791416756</v>
      </c>
      <c r="L10" s="17">
        <v>0.44422697994811999</v>
      </c>
      <c r="M10" s="17"/>
      <c r="N10" s="17">
        <v>0.457754921698457</v>
      </c>
      <c r="O10" s="17">
        <v>0.162582243203508</v>
      </c>
      <c r="P10" s="17">
        <v>0.402852567421709</v>
      </c>
      <c r="Q10" s="17">
        <v>0.423917223975316</v>
      </c>
      <c r="R10" s="17">
        <v>0.67601282022570297</v>
      </c>
      <c r="S10" s="17">
        <v>0.397719105525707</v>
      </c>
      <c r="T10" s="17">
        <v>0.318092664364231</v>
      </c>
      <c r="U10" s="17">
        <v>0.40002363688847897</v>
      </c>
      <c r="V10" s="17">
        <v>0.457640530733678</v>
      </c>
      <c r="W10" s="17">
        <v>0.51880727954507799</v>
      </c>
      <c r="X10" s="17">
        <v>0.29215658207890699</v>
      </c>
      <c r="Y10" s="17">
        <v>0.27984384702348403</v>
      </c>
      <c r="Z10" s="17">
        <v>0.294742082166979</v>
      </c>
      <c r="AA10" s="17">
        <v>0.268820120870709</v>
      </c>
      <c r="AB10" s="17">
        <v>0.45476106724236498</v>
      </c>
      <c r="AC10" s="17">
        <v>0.55747333042930303</v>
      </c>
      <c r="AD10" s="17">
        <v>0.32137773933018299</v>
      </c>
      <c r="AE10" s="17"/>
      <c r="AF10" s="17">
        <v>0.372978114900198</v>
      </c>
      <c r="AG10" s="17">
        <v>0.39272474826251202</v>
      </c>
    </row>
    <row r="11" spans="2:33" x14ac:dyDescent="0.5">
      <c r="B11" s="18" t="s">
        <v>331</v>
      </c>
      <c r="C11" s="17">
        <v>0.127361832760613</v>
      </c>
      <c r="D11" s="17">
        <v>0.140501831792955</v>
      </c>
      <c r="E11" s="17">
        <v>0.112619728967516</v>
      </c>
      <c r="F11" s="17"/>
      <c r="G11" s="17">
        <v>9.5024505422588598E-2</v>
      </c>
      <c r="H11" s="17">
        <v>0.14168079485865301</v>
      </c>
      <c r="I11" s="17">
        <v>0.11962648763865399</v>
      </c>
      <c r="J11" s="17">
        <v>0.14534362750128399</v>
      </c>
      <c r="K11" s="17">
        <v>0.115290491964053</v>
      </c>
      <c r="L11" s="17">
        <v>0.101551215570181</v>
      </c>
      <c r="M11" s="17"/>
      <c r="N11" s="17">
        <v>0.12191115914332</v>
      </c>
      <c r="O11" s="17">
        <v>0.185751726766997</v>
      </c>
      <c r="P11" s="17">
        <v>0</v>
      </c>
      <c r="Q11" s="17">
        <v>0.252496821827141</v>
      </c>
      <c r="R11" s="17">
        <v>0.15404091299979</v>
      </c>
      <c r="S11" s="17">
        <v>0.349898334695043</v>
      </c>
      <c r="T11" s="17">
        <v>0.29819531090011497</v>
      </c>
      <c r="U11" s="17">
        <v>0.140434411457356</v>
      </c>
      <c r="V11" s="17">
        <v>9.7398779985865505E-2</v>
      </c>
      <c r="W11" s="17">
        <v>0.19115041096469601</v>
      </c>
      <c r="X11" s="17">
        <v>0.208243073428132</v>
      </c>
      <c r="Y11" s="17">
        <v>7.8974909252712694E-2</v>
      </c>
      <c r="Z11" s="17">
        <v>0.11805076788661201</v>
      </c>
      <c r="AA11" s="17">
        <v>0</v>
      </c>
      <c r="AB11" s="17">
        <v>7.5911676098789904E-2</v>
      </c>
      <c r="AC11" s="17">
        <v>8.7442260123662005E-2</v>
      </c>
      <c r="AD11" s="17">
        <v>0.154919127701002</v>
      </c>
      <c r="AE11" s="17"/>
      <c r="AF11" s="17">
        <v>0.11308646419405199</v>
      </c>
      <c r="AG11" s="17">
        <v>0.14140576475299499</v>
      </c>
    </row>
    <row r="12" spans="2:33" x14ac:dyDescent="0.5">
      <c r="B12" s="18" t="s">
        <v>332</v>
      </c>
      <c r="C12" s="17">
        <v>0.118707275565111</v>
      </c>
      <c r="D12" s="17">
        <v>0.105182624636644</v>
      </c>
      <c r="E12" s="17">
        <v>0.13597068036167601</v>
      </c>
      <c r="F12" s="17"/>
      <c r="G12" s="17">
        <v>0</v>
      </c>
      <c r="H12" s="17">
        <v>0.102118013317971</v>
      </c>
      <c r="I12" s="17">
        <v>0.14012577588304401</v>
      </c>
      <c r="J12" s="17">
        <v>0.145951726149678</v>
      </c>
      <c r="K12" s="17">
        <v>0.11078198043479601</v>
      </c>
      <c r="L12" s="17">
        <v>9.2184782839612997E-2</v>
      </c>
      <c r="M12" s="17"/>
      <c r="N12" s="17">
        <v>0.24330664908029101</v>
      </c>
      <c r="O12" s="17">
        <v>0.214216928953816</v>
      </c>
      <c r="P12" s="17">
        <v>0.15611722301036701</v>
      </c>
      <c r="Q12" s="17">
        <v>0.17000120871771501</v>
      </c>
      <c r="R12" s="17">
        <v>0</v>
      </c>
      <c r="S12" s="17">
        <v>0</v>
      </c>
      <c r="T12" s="17">
        <v>0</v>
      </c>
      <c r="U12" s="17">
        <v>5.6485517127987599E-2</v>
      </c>
      <c r="V12" s="17">
        <v>0.11940053477187799</v>
      </c>
      <c r="W12" s="17">
        <v>3.5338651564928103E-2</v>
      </c>
      <c r="X12" s="17">
        <v>6.3903820129771999E-2</v>
      </c>
      <c r="Y12" s="17">
        <v>0.116351461954942</v>
      </c>
      <c r="Z12" s="17">
        <v>0.144593204200579</v>
      </c>
      <c r="AA12" s="17">
        <v>0.540466304549306</v>
      </c>
      <c r="AB12" s="17">
        <v>0.13710684582979801</v>
      </c>
      <c r="AC12" s="17">
        <v>0</v>
      </c>
      <c r="AD12" s="17">
        <v>7.5586657129547194E-2</v>
      </c>
      <c r="AE12" s="17"/>
      <c r="AF12" s="17">
        <v>6.7502526311537997E-2</v>
      </c>
      <c r="AG12" s="17">
        <v>0.16908187800365099</v>
      </c>
    </row>
    <row r="13" spans="2:33" x14ac:dyDescent="0.5">
      <c r="B13" s="18" t="s">
        <v>333</v>
      </c>
      <c r="C13" s="19">
        <v>8.4603732804493705E-3</v>
      </c>
      <c r="D13" s="19">
        <v>4.8555052161901001E-3</v>
      </c>
      <c r="E13" s="19">
        <v>1.2867852713032899E-2</v>
      </c>
      <c r="F13" s="19"/>
      <c r="G13" s="19">
        <v>2.3288690907389199E-2</v>
      </c>
      <c r="H13" s="19">
        <v>1.33391422194005E-2</v>
      </c>
      <c r="I13" s="19">
        <v>0</v>
      </c>
      <c r="J13" s="19">
        <v>0</v>
      </c>
      <c r="K13" s="19">
        <v>9.9473618201263297E-3</v>
      </c>
      <c r="L13" s="19">
        <v>4.11794042154821E-2</v>
      </c>
      <c r="M13" s="19"/>
      <c r="N13" s="19">
        <v>1.89609452241703E-2</v>
      </c>
      <c r="O13" s="19">
        <v>6.0478868499633E-2</v>
      </c>
      <c r="P13" s="19">
        <v>0</v>
      </c>
      <c r="Q13" s="19">
        <v>2.10930109585706E-2</v>
      </c>
      <c r="R13" s="19">
        <v>0</v>
      </c>
      <c r="S13" s="19">
        <v>0</v>
      </c>
      <c r="T13" s="19">
        <v>0</v>
      </c>
      <c r="U13" s="19">
        <v>0</v>
      </c>
      <c r="V13" s="19">
        <v>0</v>
      </c>
      <c r="W13" s="19">
        <v>0</v>
      </c>
      <c r="X13" s="19">
        <v>0</v>
      </c>
      <c r="Y13" s="19">
        <v>1.8063943580641499E-2</v>
      </c>
      <c r="Z13" s="19">
        <v>0</v>
      </c>
      <c r="AA13" s="19">
        <v>0</v>
      </c>
      <c r="AB13" s="19">
        <v>8.7001800110548394E-3</v>
      </c>
      <c r="AC13" s="19">
        <v>0</v>
      </c>
      <c r="AD13" s="19">
        <v>0</v>
      </c>
      <c r="AE13" s="19"/>
      <c r="AF13" s="19">
        <v>8.3520410163304207E-3</v>
      </c>
      <c r="AG13" s="19">
        <v>8.5669492292785396E-3</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330</v>
      </c>
      <c r="C9" s="17">
        <v>0.144894241806208</v>
      </c>
      <c r="D9" s="17">
        <v>0.149882602799285</v>
      </c>
      <c r="E9" s="17">
        <v>0.140105333807686</v>
      </c>
      <c r="F9" s="17"/>
      <c r="G9" s="17">
        <v>0.180504683649966</v>
      </c>
      <c r="H9" s="17">
        <v>0.194914336207199</v>
      </c>
      <c r="I9" s="17">
        <v>0.170594171018846</v>
      </c>
      <c r="J9" s="17">
        <v>0.11541615655745301</v>
      </c>
      <c r="K9" s="17">
        <v>0.14555032242916399</v>
      </c>
      <c r="L9" s="17">
        <v>0</v>
      </c>
      <c r="M9" s="17"/>
      <c r="N9" s="17">
        <v>3.6976047614670798E-2</v>
      </c>
      <c r="O9" s="17">
        <v>0.18688825345738999</v>
      </c>
      <c r="P9" s="17">
        <v>0</v>
      </c>
      <c r="Q9" s="17">
        <v>2.6621484573170699E-2</v>
      </c>
      <c r="R9" s="17">
        <v>0</v>
      </c>
      <c r="S9" s="17">
        <v>0</v>
      </c>
      <c r="T9" s="17">
        <v>0.119159163922107</v>
      </c>
      <c r="U9" s="17">
        <v>0.17920541374402699</v>
      </c>
      <c r="V9" s="17">
        <v>0.18260256738844</v>
      </c>
      <c r="W9" s="17">
        <v>7.5611929572611994E-2</v>
      </c>
      <c r="X9" s="17">
        <v>0.122520278588784</v>
      </c>
      <c r="Y9" s="17">
        <v>0.23940897779512099</v>
      </c>
      <c r="Z9" s="17">
        <v>0.118173572173803</v>
      </c>
      <c r="AA9" s="17">
        <v>0</v>
      </c>
      <c r="AB9" s="17">
        <v>0.158006670621057</v>
      </c>
      <c r="AC9" s="17">
        <v>0.20623566181540801</v>
      </c>
      <c r="AD9" s="17">
        <v>0.125862680875688</v>
      </c>
      <c r="AE9" s="17"/>
      <c r="AF9" s="17">
        <v>0.220043793363527</v>
      </c>
      <c r="AG9" s="17">
        <v>7.0963037409765201E-2</v>
      </c>
    </row>
    <row r="10" spans="2:33" x14ac:dyDescent="0.5">
      <c r="B10" s="18" t="s">
        <v>284</v>
      </c>
      <c r="C10" s="17">
        <v>0.33569610462274202</v>
      </c>
      <c r="D10" s="17">
        <v>0.35213318395613002</v>
      </c>
      <c r="E10" s="17">
        <v>0.318730450172378</v>
      </c>
      <c r="F10" s="17"/>
      <c r="G10" s="17">
        <v>0.29685729651574999</v>
      </c>
      <c r="H10" s="17">
        <v>0.35698850443879998</v>
      </c>
      <c r="I10" s="17">
        <v>0.35068904133478102</v>
      </c>
      <c r="J10" s="17">
        <v>0.309420876257815</v>
      </c>
      <c r="K10" s="17">
        <v>0.29630155131605401</v>
      </c>
      <c r="L10" s="17">
        <v>0.425986110866932</v>
      </c>
      <c r="M10" s="17"/>
      <c r="N10" s="17">
        <v>0.34382844731333001</v>
      </c>
      <c r="O10" s="17">
        <v>0.25878989234185701</v>
      </c>
      <c r="P10" s="17">
        <v>0.45392406620885101</v>
      </c>
      <c r="Q10" s="17">
        <v>0.33589920265756701</v>
      </c>
      <c r="R10" s="17">
        <v>0.46472296407713198</v>
      </c>
      <c r="S10" s="17">
        <v>0.185775481875322</v>
      </c>
      <c r="T10" s="17">
        <v>0.43458224632148901</v>
      </c>
      <c r="U10" s="17">
        <v>0.38580655189278801</v>
      </c>
      <c r="V10" s="17">
        <v>0.29604958664818898</v>
      </c>
      <c r="W10" s="17">
        <v>0.29231469017081502</v>
      </c>
      <c r="X10" s="17">
        <v>0.55258549563841797</v>
      </c>
      <c r="Y10" s="17">
        <v>0.32512177872333398</v>
      </c>
      <c r="Z10" s="17">
        <v>0.39094414675990302</v>
      </c>
      <c r="AA10" s="17">
        <v>0.134410060435355</v>
      </c>
      <c r="AB10" s="17">
        <v>0.28714861285899401</v>
      </c>
      <c r="AC10" s="17">
        <v>0.35508440944703501</v>
      </c>
      <c r="AD10" s="17">
        <v>0.21509790546333099</v>
      </c>
      <c r="AE10" s="17"/>
      <c r="AF10" s="17">
        <v>0.39603846288988798</v>
      </c>
      <c r="AG10" s="17">
        <v>0.27633203483971702</v>
      </c>
    </row>
    <row r="11" spans="2:33" x14ac:dyDescent="0.5">
      <c r="B11" s="18" t="s">
        <v>331</v>
      </c>
      <c r="C11" s="17">
        <v>0.25441439625537698</v>
      </c>
      <c r="D11" s="17">
        <v>0.28124264216003603</v>
      </c>
      <c r="E11" s="17">
        <v>0.21590227276613</v>
      </c>
      <c r="F11" s="17"/>
      <c r="G11" s="17">
        <v>0.36269803215933699</v>
      </c>
      <c r="H11" s="17">
        <v>0.224466735334972</v>
      </c>
      <c r="I11" s="17">
        <v>0.214588143090085</v>
      </c>
      <c r="J11" s="17">
        <v>0.254851803701652</v>
      </c>
      <c r="K11" s="17">
        <v>0.27794701733849098</v>
      </c>
      <c r="L11" s="17">
        <v>0.34677205917838999</v>
      </c>
      <c r="M11" s="17"/>
      <c r="N11" s="17">
        <v>0.18248639658086499</v>
      </c>
      <c r="O11" s="17">
        <v>6.2024009182669503E-2</v>
      </c>
      <c r="P11" s="17">
        <v>0.23898740773080501</v>
      </c>
      <c r="Q11" s="17">
        <v>0.24780529185251901</v>
      </c>
      <c r="R11" s="17">
        <v>0.196775423563155</v>
      </c>
      <c r="S11" s="17">
        <v>0.56184195834542705</v>
      </c>
      <c r="T11" s="17">
        <v>0.29819531090011497</v>
      </c>
      <c r="U11" s="17">
        <v>0.27504166503525901</v>
      </c>
      <c r="V11" s="17">
        <v>0.19888417669620401</v>
      </c>
      <c r="W11" s="17">
        <v>0.26589898280284502</v>
      </c>
      <c r="X11" s="17">
        <v>0.20087638817030501</v>
      </c>
      <c r="Y11" s="17">
        <v>0.189398759482103</v>
      </c>
      <c r="Z11" s="17">
        <v>0.22539213572281699</v>
      </c>
      <c r="AA11" s="17">
        <v>0.190713574579985</v>
      </c>
      <c r="AB11" s="17">
        <v>0.33014685231991903</v>
      </c>
      <c r="AC11" s="17">
        <v>0.29245029727356098</v>
      </c>
      <c r="AD11" s="17">
        <v>0.456702040141091</v>
      </c>
      <c r="AE11" s="17"/>
      <c r="AF11" s="17">
        <v>0.20700064628199</v>
      </c>
      <c r="AG11" s="17">
        <v>0.30105946023570701</v>
      </c>
    </row>
    <row r="12" spans="2:33" x14ac:dyDescent="0.5">
      <c r="B12" s="18" t="s">
        <v>332</v>
      </c>
      <c r="C12" s="17">
        <v>0.26378284322274398</v>
      </c>
      <c r="D12" s="17">
        <v>0.216741571084548</v>
      </c>
      <c r="E12" s="17">
        <v>0.32258083690391098</v>
      </c>
      <c r="F12" s="17"/>
      <c r="G12" s="17">
        <v>0.15993998767494699</v>
      </c>
      <c r="H12" s="17">
        <v>0.21747285411987899</v>
      </c>
      <c r="I12" s="17">
        <v>0.26412864455628898</v>
      </c>
      <c r="J12" s="17">
        <v>0.32031116348308097</v>
      </c>
      <c r="K12" s="17">
        <v>0.28020110891629202</v>
      </c>
      <c r="L12" s="17">
        <v>0.22724182995467801</v>
      </c>
      <c r="M12" s="17"/>
      <c r="N12" s="17">
        <v>0.41774816326696401</v>
      </c>
      <c r="O12" s="17">
        <v>0.49229784501808399</v>
      </c>
      <c r="P12" s="17">
        <v>0.30708852606034398</v>
      </c>
      <c r="Q12" s="17">
        <v>0.38967402091674302</v>
      </c>
      <c r="R12" s="17">
        <v>0.33850161235971199</v>
      </c>
      <c r="S12" s="17">
        <v>0.25238255977925</v>
      </c>
      <c r="T12" s="17">
        <v>0.148063278856289</v>
      </c>
      <c r="U12" s="17">
        <v>0.159946369327926</v>
      </c>
      <c r="V12" s="17">
        <v>0.32246366926716802</v>
      </c>
      <c r="W12" s="17">
        <v>0.36617439745372699</v>
      </c>
      <c r="X12" s="17">
        <v>0.12401783760249301</v>
      </c>
      <c r="Y12" s="17">
        <v>0.24607048399944301</v>
      </c>
      <c r="Z12" s="17">
        <v>0.26549014534347798</v>
      </c>
      <c r="AA12" s="17">
        <v>0.67487636498466097</v>
      </c>
      <c r="AB12" s="17">
        <v>0.22469786420002899</v>
      </c>
      <c r="AC12" s="17">
        <v>0.14622963146399501</v>
      </c>
      <c r="AD12" s="17">
        <v>0.20233737351989001</v>
      </c>
      <c r="AE12" s="17"/>
      <c r="AF12" s="17">
        <v>0.17447228933549</v>
      </c>
      <c r="AG12" s="17">
        <v>0.35164546751481102</v>
      </c>
    </row>
    <row r="13" spans="2:33" x14ac:dyDescent="0.5">
      <c r="B13" s="18" t="s">
        <v>333</v>
      </c>
      <c r="C13" s="19">
        <v>1.2124140929295299E-3</v>
      </c>
      <c r="D13" s="19">
        <v>0</v>
      </c>
      <c r="E13" s="19">
        <v>2.6811063498940399E-3</v>
      </c>
      <c r="F13" s="19"/>
      <c r="G13" s="19">
        <v>0</v>
      </c>
      <c r="H13" s="19">
        <v>6.1575698991503903E-3</v>
      </c>
      <c r="I13" s="19">
        <v>0</v>
      </c>
      <c r="J13" s="19">
        <v>0</v>
      </c>
      <c r="K13" s="19">
        <v>0</v>
      </c>
      <c r="L13" s="19">
        <v>0</v>
      </c>
      <c r="M13" s="19"/>
      <c r="N13" s="19">
        <v>1.89609452241703E-2</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c r="AF13" s="19">
        <v>2.44480812910477E-3</v>
      </c>
      <c r="AG13" s="19">
        <v>0</v>
      </c>
    </row>
    <row r="14" spans="2:33" x14ac:dyDescent="0.5">
      <c r="B14" s="16" t="s">
        <v>542</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I17"/>
  <sheetViews>
    <sheetView showGridLines="0" workbookViewId="0">
      <pane xSplit="2" topLeftCell="C1" activePane="topRight" state="frozen"/>
      <selection pane="topRight" activeCell="B11" sqref="B11"/>
    </sheetView>
  </sheetViews>
  <sheetFormatPr defaultColWidth="10.8203125" defaultRowHeight="14.35" x14ac:dyDescent="0.5"/>
  <cols>
    <col min="2" max="2" width="25.703125" customWidth="1"/>
    <col min="3" max="9" width="20.703125" customWidth="1"/>
  </cols>
  <sheetData>
    <row r="2" spans="2:9" ht="40" customHeight="1" x14ac:dyDescent="0.5">
      <c r="D2" s="30" t="s">
        <v>360</v>
      </c>
      <c r="E2" s="26"/>
      <c r="F2" s="26"/>
      <c r="G2" s="26"/>
      <c r="H2" s="26"/>
      <c r="I2" s="26"/>
    </row>
    <row r="6" spans="2:9" ht="50" customHeight="1" x14ac:dyDescent="0.5">
      <c r="B6" s="20" t="s">
        <v>15</v>
      </c>
      <c r="C6" s="20" t="s">
        <v>350</v>
      </c>
      <c r="D6" s="20" t="s">
        <v>351</v>
      </c>
      <c r="E6" s="20" t="s">
        <v>352</v>
      </c>
      <c r="F6" s="20" t="s">
        <v>353</v>
      </c>
      <c r="G6" s="20" t="s">
        <v>354</v>
      </c>
      <c r="H6" s="20" t="s">
        <v>355</v>
      </c>
    </row>
    <row r="7" spans="2:9" ht="28.7" x14ac:dyDescent="0.5">
      <c r="B7" s="18" t="s">
        <v>356</v>
      </c>
      <c r="C7" s="17">
        <v>0.14563356592020801</v>
      </c>
      <c r="D7" s="17">
        <v>0.154562911341901</v>
      </c>
      <c r="E7" s="17">
        <v>0.213069483525924</v>
      </c>
      <c r="F7" s="17">
        <v>8.9556332429680696E-2</v>
      </c>
      <c r="G7" s="17">
        <v>0.17769357940730901</v>
      </c>
      <c r="H7" s="17">
        <v>0.15987199534695301</v>
      </c>
    </row>
    <row r="8" spans="2:9" ht="28.7" x14ac:dyDescent="0.5">
      <c r="B8" s="18" t="s">
        <v>357</v>
      </c>
      <c r="C8" s="17">
        <v>0.32396740939832702</v>
      </c>
      <c r="D8" s="17">
        <v>0.26844085211412899</v>
      </c>
      <c r="E8" s="17">
        <v>0.32030856669025298</v>
      </c>
      <c r="F8" s="17">
        <v>0.23044871015850599</v>
      </c>
      <c r="G8" s="17">
        <v>0.20074673059522699</v>
      </c>
      <c r="H8" s="17">
        <v>0.247370165681851</v>
      </c>
    </row>
    <row r="9" spans="2:9" ht="28.7" x14ac:dyDescent="0.5">
      <c r="B9" s="18" t="s">
        <v>358</v>
      </c>
      <c r="C9" s="17">
        <v>0.30673309928320303</v>
      </c>
      <c r="D9" s="17">
        <v>0.29826862613295702</v>
      </c>
      <c r="E9" s="17">
        <v>0.23130038630466199</v>
      </c>
      <c r="F9" s="17">
        <v>0.36510027911384602</v>
      </c>
      <c r="G9" s="17">
        <v>0.288293074681922</v>
      </c>
      <c r="H9" s="17">
        <v>0.306336938591805</v>
      </c>
    </row>
    <row r="10" spans="2:9" x14ac:dyDescent="0.5">
      <c r="B10" s="18" t="s">
        <v>359</v>
      </c>
      <c r="C10" s="17">
        <v>0.22366592539826199</v>
      </c>
      <c r="D10" s="17">
        <v>0.27872761041101302</v>
      </c>
      <c r="E10" s="17">
        <v>0.235321563479161</v>
      </c>
      <c r="F10" s="17">
        <v>0.31489467829796702</v>
      </c>
      <c r="G10" s="17">
        <v>0.33326661531554203</v>
      </c>
      <c r="H10" s="17">
        <v>0.28642090037939</v>
      </c>
    </row>
    <row r="11" spans="2:9" x14ac:dyDescent="0.5">
      <c r="B11" s="16" t="s">
        <v>542</v>
      </c>
      <c r="C11" s="16"/>
      <c r="D11" s="16"/>
      <c r="E11" s="16"/>
      <c r="F11" s="16"/>
      <c r="G11" s="16"/>
      <c r="H11" s="16"/>
    </row>
    <row r="12" spans="2:9" x14ac:dyDescent="0.5">
      <c r="B12" t="s">
        <v>59</v>
      </c>
    </row>
    <row r="13" spans="2:9" x14ac:dyDescent="0.5">
      <c r="B13" t="s">
        <v>60</v>
      </c>
    </row>
    <row r="17" spans="2:2" x14ac:dyDescent="0.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356</v>
      </c>
      <c r="C9" s="17">
        <v>0.14563356592020801</v>
      </c>
      <c r="D9" s="17">
        <v>0.128110556703735</v>
      </c>
      <c r="E9" s="17">
        <v>0.167932305650146</v>
      </c>
      <c r="F9" s="17"/>
      <c r="G9" s="17">
        <v>0.16153789497843499</v>
      </c>
      <c r="H9" s="17">
        <v>0.16114854101145601</v>
      </c>
      <c r="I9" s="17">
        <v>0.168656825860941</v>
      </c>
      <c r="J9" s="17">
        <v>0.119295301508517</v>
      </c>
      <c r="K9" s="17">
        <v>0.110752908907104</v>
      </c>
      <c r="L9" s="17">
        <v>0.17564995525093199</v>
      </c>
      <c r="M9" s="17"/>
      <c r="N9" s="17">
        <v>0.104379362018786</v>
      </c>
      <c r="O9" s="17">
        <v>0</v>
      </c>
      <c r="P9" s="17">
        <v>0.16386515969090401</v>
      </c>
      <c r="Q9" s="17">
        <v>0.116049747758632</v>
      </c>
      <c r="R9" s="17">
        <v>0</v>
      </c>
      <c r="S9" s="17">
        <v>0</v>
      </c>
      <c r="T9" s="17">
        <v>0.203220522594449</v>
      </c>
      <c r="U9" s="17">
        <v>0.15844942710380899</v>
      </c>
      <c r="V9" s="17">
        <v>9.3890278935182495E-2</v>
      </c>
      <c r="W9" s="17">
        <v>0.28838023329708001</v>
      </c>
      <c r="X9" s="17">
        <v>0.162658959122118</v>
      </c>
      <c r="Y9" s="17">
        <v>0.19676971357763601</v>
      </c>
      <c r="Z9" s="17">
        <v>0.17351102215779601</v>
      </c>
      <c r="AA9" s="17">
        <v>0</v>
      </c>
      <c r="AB9" s="17">
        <v>0.16508432419229299</v>
      </c>
      <c r="AC9" s="17">
        <v>0</v>
      </c>
      <c r="AD9" s="17">
        <v>0</v>
      </c>
      <c r="AE9" s="17"/>
      <c r="AF9" s="17">
        <v>0.187457993014222</v>
      </c>
      <c r="AG9" s="17">
        <v>0.104487209033525</v>
      </c>
    </row>
    <row r="10" spans="2:33" ht="28.7" x14ac:dyDescent="0.5">
      <c r="B10" s="18" t="s">
        <v>357</v>
      </c>
      <c r="C10" s="17">
        <v>0.32396740939832702</v>
      </c>
      <c r="D10" s="17">
        <v>0.30876765528043398</v>
      </c>
      <c r="E10" s="17">
        <v>0.34496314551985902</v>
      </c>
      <c r="F10" s="17"/>
      <c r="G10" s="17">
        <v>0.41070174865533698</v>
      </c>
      <c r="H10" s="17">
        <v>0.32499547301255099</v>
      </c>
      <c r="I10" s="17">
        <v>0.31602389382117302</v>
      </c>
      <c r="J10" s="17">
        <v>0.290140929824379</v>
      </c>
      <c r="K10" s="17">
        <v>0.35347278956445399</v>
      </c>
      <c r="L10" s="17">
        <v>0.34575960794352101</v>
      </c>
      <c r="M10" s="17"/>
      <c r="N10" s="17">
        <v>0.27025047452421003</v>
      </c>
      <c r="O10" s="17">
        <v>0.12095402890925799</v>
      </c>
      <c r="P10" s="17">
        <v>0.14685872382558099</v>
      </c>
      <c r="Q10" s="17">
        <v>0.217231978972909</v>
      </c>
      <c r="R10" s="17">
        <v>0.169946266774507</v>
      </c>
      <c r="S10" s="17">
        <v>0</v>
      </c>
      <c r="T10" s="17">
        <v>0</v>
      </c>
      <c r="U10" s="17">
        <v>0.31418678420113599</v>
      </c>
      <c r="V10" s="17">
        <v>0.32520685817254702</v>
      </c>
      <c r="W10" s="17">
        <v>0.37574598555052102</v>
      </c>
      <c r="X10" s="17">
        <v>0.39716167246127998</v>
      </c>
      <c r="Y10" s="17">
        <v>0.273508801027813</v>
      </c>
      <c r="Z10" s="17">
        <v>0.30905480023419402</v>
      </c>
      <c r="AA10" s="17">
        <v>0.53304008521826896</v>
      </c>
      <c r="AB10" s="17">
        <v>0.42594161505046002</v>
      </c>
      <c r="AC10" s="17">
        <v>0.763708992244711</v>
      </c>
      <c r="AD10" s="17">
        <v>0.42266446286171999</v>
      </c>
      <c r="AE10" s="17"/>
      <c r="AF10" s="17">
        <v>0.29174369770939201</v>
      </c>
      <c r="AG10" s="17">
        <v>0.355668700569301</v>
      </c>
    </row>
    <row r="11" spans="2:33" ht="28.7" x14ac:dyDescent="0.5">
      <c r="B11" s="18" t="s">
        <v>358</v>
      </c>
      <c r="C11" s="17">
        <v>0.30673309928320303</v>
      </c>
      <c r="D11" s="17">
        <v>0.34083864942532099</v>
      </c>
      <c r="E11" s="17">
        <v>0.25990397361156298</v>
      </c>
      <c r="F11" s="17"/>
      <c r="G11" s="17">
        <v>0.30986791227744098</v>
      </c>
      <c r="H11" s="17">
        <v>0.34600461960052697</v>
      </c>
      <c r="I11" s="17">
        <v>0.29857769031033599</v>
      </c>
      <c r="J11" s="17">
        <v>0.31065954545091701</v>
      </c>
      <c r="K11" s="17">
        <v>0.28490351236793998</v>
      </c>
      <c r="L11" s="17">
        <v>0.260668800578644</v>
      </c>
      <c r="M11" s="17"/>
      <c r="N11" s="17">
        <v>0.22012174976697901</v>
      </c>
      <c r="O11" s="17">
        <v>0.58876207372510703</v>
      </c>
      <c r="P11" s="17">
        <v>0.23898740773080501</v>
      </c>
      <c r="Q11" s="17">
        <v>0.43697110401214601</v>
      </c>
      <c r="R11" s="17">
        <v>0.67601282022570297</v>
      </c>
      <c r="S11" s="17">
        <v>1</v>
      </c>
      <c r="T11" s="17">
        <v>0.38691778647625102</v>
      </c>
      <c r="U11" s="17">
        <v>0.33235379795685899</v>
      </c>
      <c r="V11" s="17">
        <v>0.41306145212338802</v>
      </c>
      <c r="W11" s="17">
        <v>0.12643515998208901</v>
      </c>
      <c r="X11" s="17">
        <v>0.27004050236537602</v>
      </c>
      <c r="Y11" s="17">
        <v>0.26187490055409501</v>
      </c>
      <c r="Z11" s="17">
        <v>0.39191209893400403</v>
      </c>
      <c r="AA11" s="17">
        <v>0.134410060435355</v>
      </c>
      <c r="AB11" s="17">
        <v>0.228344830610199</v>
      </c>
      <c r="AC11" s="17">
        <v>8.7442260123662005E-2</v>
      </c>
      <c r="AD11" s="17">
        <v>0.33329219695617202</v>
      </c>
      <c r="AE11" s="17"/>
      <c r="AF11" s="17">
        <v>0.302531357595061</v>
      </c>
      <c r="AG11" s="17">
        <v>0.31086672106975699</v>
      </c>
    </row>
    <row r="12" spans="2:33" x14ac:dyDescent="0.5">
      <c r="B12" s="18" t="s">
        <v>359</v>
      </c>
      <c r="C12" s="19">
        <v>0.22366592539826199</v>
      </c>
      <c r="D12" s="19">
        <v>0.22228313859050999</v>
      </c>
      <c r="E12" s="19">
        <v>0.22720057521843101</v>
      </c>
      <c r="F12" s="19"/>
      <c r="G12" s="19">
        <v>0.117892444088787</v>
      </c>
      <c r="H12" s="19">
        <v>0.16785136637546599</v>
      </c>
      <c r="I12" s="19">
        <v>0.21674159000755</v>
      </c>
      <c r="J12" s="19">
        <v>0.27990422321618802</v>
      </c>
      <c r="K12" s="19">
        <v>0.25087078916050098</v>
      </c>
      <c r="L12" s="19">
        <v>0.217921636226903</v>
      </c>
      <c r="M12" s="19"/>
      <c r="N12" s="19">
        <v>0.40524841369002501</v>
      </c>
      <c r="O12" s="19">
        <v>0.29028389736563498</v>
      </c>
      <c r="P12" s="19">
        <v>0.45028870875270999</v>
      </c>
      <c r="Q12" s="19">
        <v>0.229747169256313</v>
      </c>
      <c r="R12" s="19">
        <v>0.15404091299979</v>
      </c>
      <c r="S12" s="19">
        <v>0</v>
      </c>
      <c r="T12" s="19">
        <v>0.40986169092929903</v>
      </c>
      <c r="U12" s="19">
        <v>0.195009990738196</v>
      </c>
      <c r="V12" s="19">
        <v>0.16784141076888201</v>
      </c>
      <c r="W12" s="19">
        <v>0.20943862117031001</v>
      </c>
      <c r="X12" s="19">
        <v>0.170138866051226</v>
      </c>
      <c r="Y12" s="19">
        <v>0.26784658484045698</v>
      </c>
      <c r="Z12" s="19">
        <v>0.125522078674006</v>
      </c>
      <c r="AA12" s="19">
        <v>0.33254985434637702</v>
      </c>
      <c r="AB12" s="19">
        <v>0.18062923014704901</v>
      </c>
      <c r="AC12" s="19">
        <v>0.148848747631627</v>
      </c>
      <c r="AD12" s="19">
        <v>0.24404334018210799</v>
      </c>
      <c r="AE12" s="19"/>
      <c r="AF12" s="19">
        <v>0.21826695168132501</v>
      </c>
      <c r="AG12" s="19">
        <v>0.228977369327417</v>
      </c>
    </row>
    <row r="13" spans="2:33" x14ac:dyDescent="0.5">
      <c r="B13" s="16" t="s">
        <v>542</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356</v>
      </c>
      <c r="C9" s="17">
        <v>0.154562911341901</v>
      </c>
      <c r="D9" s="17">
        <v>0.150833997917805</v>
      </c>
      <c r="E9" s="17">
        <v>0.15693181731003999</v>
      </c>
      <c r="F9" s="17"/>
      <c r="G9" s="17">
        <v>0.23388423722877799</v>
      </c>
      <c r="H9" s="17">
        <v>0.156499048495605</v>
      </c>
      <c r="I9" s="17">
        <v>0.16812175864055301</v>
      </c>
      <c r="J9" s="17">
        <v>0.114661043838705</v>
      </c>
      <c r="K9" s="17">
        <v>0.15862388577763001</v>
      </c>
      <c r="L9" s="17">
        <v>0.17681980183311499</v>
      </c>
      <c r="M9" s="17"/>
      <c r="N9" s="17">
        <v>0.17340059707716801</v>
      </c>
      <c r="O9" s="17">
        <v>0.16664449299294001</v>
      </c>
      <c r="P9" s="17">
        <v>0.16386515969090401</v>
      </c>
      <c r="Q9" s="17">
        <v>8.8992539095405193E-2</v>
      </c>
      <c r="R9" s="17">
        <v>0</v>
      </c>
      <c r="S9" s="17">
        <v>0</v>
      </c>
      <c r="T9" s="17">
        <v>0.111648395052728</v>
      </c>
      <c r="U9" s="17">
        <v>9.1592235107733094E-2</v>
      </c>
      <c r="V9" s="17">
        <v>0</v>
      </c>
      <c r="W9" s="17">
        <v>0.179726527359273</v>
      </c>
      <c r="X9" s="17">
        <v>0.26766404950449102</v>
      </c>
      <c r="Y9" s="17">
        <v>0.16058941369105501</v>
      </c>
      <c r="Z9" s="17">
        <v>0.30918853139691299</v>
      </c>
      <c r="AA9" s="17">
        <v>0</v>
      </c>
      <c r="AB9" s="17">
        <v>0.21457491585798499</v>
      </c>
      <c r="AC9" s="17">
        <v>0.118793401691746</v>
      </c>
      <c r="AD9" s="17">
        <v>0.119241982325412</v>
      </c>
      <c r="AE9" s="17"/>
      <c r="AF9" s="17">
        <v>0.12557345417052199</v>
      </c>
      <c r="AG9" s="17">
        <v>0.18308238270354299</v>
      </c>
    </row>
    <row r="10" spans="2:33" ht="28.7" x14ac:dyDescent="0.5">
      <c r="B10" s="18" t="s">
        <v>357</v>
      </c>
      <c r="C10" s="17">
        <v>0.26844085211412899</v>
      </c>
      <c r="D10" s="17">
        <v>0.25932543231155197</v>
      </c>
      <c r="E10" s="17">
        <v>0.28165253426507503</v>
      </c>
      <c r="F10" s="17"/>
      <c r="G10" s="17">
        <v>0.40658647784984597</v>
      </c>
      <c r="H10" s="17">
        <v>0.32456195401355398</v>
      </c>
      <c r="I10" s="17">
        <v>0.26317828696708701</v>
      </c>
      <c r="J10" s="17">
        <v>0.26479322850701398</v>
      </c>
      <c r="K10" s="17">
        <v>0.203822743070668</v>
      </c>
      <c r="L10" s="17">
        <v>0.18643617899564499</v>
      </c>
      <c r="M10" s="17"/>
      <c r="N10" s="17">
        <v>0.26474875313795299</v>
      </c>
      <c r="O10" s="17">
        <v>0.129094760421193</v>
      </c>
      <c r="P10" s="17">
        <v>0</v>
      </c>
      <c r="Q10" s="17">
        <v>0.22585746650193</v>
      </c>
      <c r="R10" s="17">
        <v>0.169946266774507</v>
      </c>
      <c r="S10" s="17">
        <v>0</v>
      </c>
      <c r="T10" s="17">
        <v>0.147396325068085</v>
      </c>
      <c r="U10" s="17">
        <v>0.266511170667039</v>
      </c>
      <c r="V10" s="17">
        <v>0.25938315978023202</v>
      </c>
      <c r="W10" s="17">
        <v>0.26221373719463598</v>
      </c>
      <c r="X10" s="17">
        <v>0.34805053319041601</v>
      </c>
      <c r="Y10" s="17">
        <v>0.24999341116952001</v>
      </c>
      <c r="Z10" s="17">
        <v>0.26301856948674102</v>
      </c>
      <c r="AA10" s="17">
        <v>0.134410060435355</v>
      </c>
      <c r="AB10" s="17">
        <v>0.32778576546188498</v>
      </c>
      <c r="AC10" s="17">
        <v>0.49220205419038698</v>
      </c>
      <c r="AD10" s="17">
        <v>0.37424917481069198</v>
      </c>
      <c r="AE10" s="17"/>
      <c r="AF10" s="17">
        <v>0.28054976975274598</v>
      </c>
      <c r="AG10" s="17">
        <v>0.25652824789482798</v>
      </c>
    </row>
    <row r="11" spans="2:33" ht="28.7" x14ac:dyDescent="0.5">
      <c r="B11" s="18" t="s">
        <v>358</v>
      </c>
      <c r="C11" s="17">
        <v>0.29826862613295702</v>
      </c>
      <c r="D11" s="17">
        <v>0.30453919520276601</v>
      </c>
      <c r="E11" s="17">
        <v>0.288264585585921</v>
      </c>
      <c r="F11" s="17"/>
      <c r="G11" s="17">
        <v>0.201762249073593</v>
      </c>
      <c r="H11" s="17">
        <v>0.35083035090845199</v>
      </c>
      <c r="I11" s="17">
        <v>0.28271041317576601</v>
      </c>
      <c r="J11" s="17">
        <v>0.27489920681885299</v>
      </c>
      <c r="K11" s="17">
        <v>0.33184126615982701</v>
      </c>
      <c r="L11" s="17">
        <v>0.295553465491321</v>
      </c>
      <c r="M11" s="17"/>
      <c r="N11" s="17">
        <v>0.290134362079224</v>
      </c>
      <c r="O11" s="17">
        <v>0.28776678825923901</v>
      </c>
      <c r="P11" s="17">
        <v>0.38584613155638597</v>
      </c>
      <c r="Q11" s="17">
        <v>0.29403560118375799</v>
      </c>
      <c r="R11" s="17">
        <v>0.67601282022570297</v>
      </c>
      <c r="S11" s="17">
        <v>0.53567381657036495</v>
      </c>
      <c r="T11" s="17">
        <v>0.44625858975640398</v>
      </c>
      <c r="U11" s="17">
        <v>0.398652727684913</v>
      </c>
      <c r="V11" s="17">
        <v>0.48067507598074699</v>
      </c>
      <c r="W11" s="17">
        <v>0.34348098838935398</v>
      </c>
      <c r="X11" s="17">
        <v>0.155530092794855</v>
      </c>
      <c r="Y11" s="17">
        <v>0.23000508798311101</v>
      </c>
      <c r="Z11" s="17">
        <v>0.234339790946681</v>
      </c>
      <c r="AA11" s="17">
        <v>0.32512363501533897</v>
      </c>
      <c r="AB11" s="17">
        <v>0.20065341103467499</v>
      </c>
      <c r="AC11" s="17">
        <v>0.24015579648624</v>
      </c>
      <c r="AD11" s="17">
        <v>0.327479272878129</v>
      </c>
      <c r="AE11" s="17"/>
      <c r="AF11" s="17">
        <v>0.296674980374935</v>
      </c>
      <c r="AG11" s="17">
        <v>0.29983643522602899</v>
      </c>
    </row>
    <row r="12" spans="2:33" x14ac:dyDescent="0.5">
      <c r="B12" s="18" t="s">
        <v>359</v>
      </c>
      <c r="C12" s="19">
        <v>0.27872761041101302</v>
      </c>
      <c r="D12" s="19">
        <v>0.28530137456787702</v>
      </c>
      <c r="E12" s="19">
        <v>0.27315106283896401</v>
      </c>
      <c r="F12" s="19"/>
      <c r="G12" s="19">
        <v>0.15776703584778301</v>
      </c>
      <c r="H12" s="19">
        <v>0.168108646582389</v>
      </c>
      <c r="I12" s="19">
        <v>0.28598954121659298</v>
      </c>
      <c r="J12" s="19">
        <v>0.34564652083542802</v>
      </c>
      <c r="K12" s="19">
        <v>0.30571210499187501</v>
      </c>
      <c r="L12" s="19">
        <v>0.34119055367991902</v>
      </c>
      <c r="M12" s="19"/>
      <c r="N12" s="19">
        <v>0.27171628770565498</v>
      </c>
      <c r="O12" s="19">
        <v>0.416493958326628</v>
      </c>
      <c r="P12" s="19">
        <v>0.45028870875270999</v>
      </c>
      <c r="Q12" s="19">
        <v>0.39111439321890701</v>
      </c>
      <c r="R12" s="19">
        <v>0.15404091299979</v>
      </c>
      <c r="S12" s="19">
        <v>0.464326183429635</v>
      </c>
      <c r="T12" s="19">
        <v>0.29469669012278299</v>
      </c>
      <c r="U12" s="19">
        <v>0.24324386654031499</v>
      </c>
      <c r="V12" s="19">
        <v>0.25994176423902099</v>
      </c>
      <c r="W12" s="19">
        <v>0.21457874705673599</v>
      </c>
      <c r="X12" s="19">
        <v>0.228755324510238</v>
      </c>
      <c r="Y12" s="19">
        <v>0.35941208715631501</v>
      </c>
      <c r="Z12" s="19">
        <v>0.19345310816966499</v>
      </c>
      <c r="AA12" s="19">
        <v>0.540466304549306</v>
      </c>
      <c r="AB12" s="19">
        <v>0.25698590764545498</v>
      </c>
      <c r="AC12" s="19">
        <v>0.148848747631627</v>
      </c>
      <c r="AD12" s="19">
        <v>0.179029569985767</v>
      </c>
      <c r="AE12" s="19"/>
      <c r="AF12" s="19">
        <v>0.297201795701798</v>
      </c>
      <c r="AG12" s="19">
        <v>0.26055293417559999</v>
      </c>
    </row>
    <row r="13" spans="2:33" x14ac:dyDescent="0.5">
      <c r="B13" s="16" t="s">
        <v>542</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356</v>
      </c>
      <c r="C9" s="17">
        <v>0.213069483525924</v>
      </c>
      <c r="D9" s="17">
        <v>0.18608733725635301</v>
      </c>
      <c r="E9" s="17">
        <v>0.24731183863054501</v>
      </c>
      <c r="F9" s="17"/>
      <c r="G9" s="17">
        <v>0.29250107554227001</v>
      </c>
      <c r="H9" s="17">
        <v>0.20884502340136801</v>
      </c>
      <c r="I9" s="17">
        <v>0.21692611691789199</v>
      </c>
      <c r="J9" s="17">
        <v>0.16018318463337999</v>
      </c>
      <c r="K9" s="17">
        <v>0.22374956950052499</v>
      </c>
      <c r="L9" s="17">
        <v>0.31697623279831699</v>
      </c>
      <c r="M9" s="17"/>
      <c r="N9" s="17">
        <v>0.16647657026121901</v>
      </c>
      <c r="O9" s="17">
        <v>0.217602047564635</v>
      </c>
      <c r="P9" s="17">
        <v>0.16386515969090401</v>
      </c>
      <c r="Q9" s="17">
        <v>0.154394068107883</v>
      </c>
      <c r="R9" s="17">
        <v>0</v>
      </c>
      <c r="S9" s="17">
        <v>0.25238255977925</v>
      </c>
      <c r="T9" s="17">
        <v>0.109169695731423</v>
      </c>
      <c r="U9" s="17">
        <v>0.16425323169776401</v>
      </c>
      <c r="V9" s="17">
        <v>4.2424202086338202E-2</v>
      </c>
      <c r="W9" s="17">
        <v>0.25095353202401099</v>
      </c>
      <c r="X9" s="17">
        <v>0.45929789617884997</v>
      </c>
      <c r="Y9" s="17">
        <v>0.249437064390197</v>
      </c>
      <c r="Z9" s="17">
        <v>0.23978128303461499</v>
      </c>
      <c r="AA9" s="17">
        <v>0.39863002478291398</v>
      </c>
      <c r="AB9" s="17">
        <v>0.27960555186045499</v>
      </c>
      <c r="AC9" s="17">
        <v>0.118793401691746</v>
      </c>
      <c r="AD9" s="17">
        <v>0.15976046140683001</v>
      </c>
      <c r="AE9" s="17"/>
      <c r="AF9" s="17">
        <v>0.16315874766062399</v>
      </c>
      <c r="AG9" s="17">
        <v>0.26217105151092901</v>
      </c>
    </row>
    <row r="10" spans="2:33" ht="28.7" x14ac:dyDescent="0.5">
      <c r="B10" s="18" t="s">
        <v>357</v>
      </c>
      <c r="C10" s="17">
        <v>0.32030856669025298</v>
      </c>
      <c r="D10" s="17">
        <v>0.30538384977476601</v>
      </c>
      <c r="E10" s="17">
        <v>0.33753275728776799</v>
      </c>
      <c r="F10" s="17"/>
      <c r="G10" s="17">
        <v>0.31656845091528202</v>
      </c>
      <c r="H10" s="17">
        <v>0.39298369409766598</v>
      </c>
      <c r="I10" s="17">
        <v>0.26566803332267103</v>
      </c>
      <c r="J10" s="17">
        <v>0.36923919694620499</v>
      </c>
      <c r="K10" s="17">
        <v>0.260698325896984</v>
      </c>
      <c r="L10" s="17">
        <v>0.27414105360820601</v>
      </c>
      <c r="M10" s="17"/>
      <c r="N10" s="17">
        <v>0.35753372282901102</v>
      </c>
      <c r="O10" s="17">
        <v>0</v>
      </c>
      <c r="P10" s="17">
        <v>0.14685872382558099</v>
      </c>
      <c r="Q10" s="17">
        <v>0.31507377031524603</v>
      </c>
      <c r="R10" s="17">
        <v>0.169946266774507</v>
      </c>
      <c r="S10" s="17">
        <v>0.349898334695043</v>
      </c>
      <c r="T10" s="17">
        <v>0.15235030100861499</v>
      </c>
      <c r="U10" s="17">
        <v>0.289399218492287</v>
      </c>
      <c r="V10" s="17">
        <v>0.223115490465712</v>
      </c>
      <c r="W10" s="17">
        <v>0.47420090736799497</v>
      </c>
      <c r="X10" s="17">
        <v>0.12401783760249301</v>
      </c>
      <c r="Y10" s="17">
        <v>0.28428403448965001</v>
      </c>
      <c r="Z10" s="17">
        <v>0.38413041849215401</v>
      </c>
      <c r="AA10" s="17">
        <v>0.12463340414344699</v>
      </c>
      <c r="AB10" s="17">
        <v>0.37411980701623598</v>
      </c>
      <c r="AC10" s="17">
        <v>0.64491559055296499</v>
      </c>
      <c r="AD10" s="17">
        <v>0.50902309705249804</v>
      </c>
      <c r="AE10" s="17"/>
      <c r="AF10" s="17">
        <v>0.25764174345173202</v>
      </c>
      <c r="AG10" s="17">
        <v>0.38195941651853299</v>
      </c>
    </row>
    <row r="11" spans="2:33" ht="28.7" x14ac:dyDescent="0.5">
      <c r="B11" s="18" t="s">
        <v>358</v>
      </c>
      <c r="C11" s="17">
        <v>0.23130038630466199</v>
      </c>
      <c r="D11" s="17">
        <v>0.26863605630464998</v>
      </c>
      <c r="E11" s="17">
        <v>0.183364395420479</v>
      </c>
      <c r="F11" s="17"/>
      <c r="G11" s="17">
        <v>0.236050210350639</v>
      </c>
      <c r="H11" s="17">
        <v>0.23480935862813901</v>
      </c>
      <c r="I11" s="17">
        <v>0.266402699487015</v>
      </c>
      <c r="J11" s="17">
        <v>0.25130018280720801</v>
      </c>
      <c r="K11" s="17">
        <v>0.20686591385037201</v>
      </c>
      <c r="L11" s="17">
        <v>7.6255804092405094E-2</v>
      </c>
      <c r="M11" s="17"/>
      <c r="N11" s="17">
        <v>0.211576042633602</v>
      </c>
      <c r="O11" s="17">
        <v>0.49211405506972999</v>
      </c>
      <c r="P11" s="17">
        <v>0.23898740773080501</v>
      </c>
      <c r="Q11" s="17">
        <v>0.31363008989341801</v>
      </c>
      <c r="R11" s="17">
        <v>0.67601282022570297</v>
      </c>
      <c r="S11" s="17">
        <v>0.21194362365038499</v>
      </c>
      <c r="T11" s="17">
        <v>0.27078806392557297</v>
      </c>
      <c r="U11" s="17">
        <v>0.31317902868613701</v>
      </c>
      <c r="V11" s="17">
        <v>0.36471450083791401</v>
      </c>
      <c r="W11" s="17">
        <v>0.12241653426877799</v>
      </c>
      <c r="X11" s="17">
        <v>0.18792894170842001</v>
      </c>
      <c r="Y11" s="17">
        <v>0.21806917943925799</v>
      </c>
      <c r="Z11" s="17">
        <v>0.22196798893987599</v>
      </c>
      <c r="AA11" s="17">
        <v>0.134410060435355</v>
      </c>
      <c r="AB11" s="17">
        <v>0.13743004408178799</v>
      </c>
      <c r="AC11" s="17">
        <v>0</v>
      </c>
      <c r="AD11" s="17">
        <v>0.13951033145668901</v>
      </c>
      <c r="AE11" s="17"/>
      <c r="AF11" s="17">
        <v>0.277786002823038</v>
      </c>
      <c r="AG11" s="17">
        <v>0.18556840860026599</v>
      </c>
    </row>
    <row r="12" spans="2:33" x14ac:dyDescent="0.5">
      <c r="B12" s="18" t="s">
        <v>359</v>
      </c>
      <c r="C12" s="19">
        <v>0.235321563479161</v>
      </c>
      <c r="D12" s="19">
        <v>0.23989275666423099</v>
      </c>
      <c r="E12" s="19">
        <v>0.231791008661208</v>
      </c>
      <c r="F12" s="19"/>
      <c r="G12" s="19">
        <v>0.154880263191809</v>
      </c>
      <c r="H12" s="19">
        <v>0.163361923872827</v>
      </c>
      <c r="I12" s="19">
        <v>0.25100315027242198</v>
      </c>
      <c r="J12" s="19">
        <v>0.21927743561320701</v>
      </c>
      <c r="K12" s="19">
        <v>0.30868619075211901</v>
      </c>
      <c r="L12" s="19">
        <v>0.33262690950107099</v>
      </c>
      <c r="M12" s="19"/>
      <c r="N12" s="19">
        <v>0.26441366427616803</v>
      </c>
      <c r="O12" s="19">
        <v>0.29028389736563498</v>
      </c>
      <c r="P12" s="19">
        <v>0.45028870875270999</v>
      </c>
      <c r="Q12" s="19">
        <v>0.21690207168345399</v>
      </c>
      <c r="R12" s="19">
        <v>0.15404091299979</v>
      </c>
      <c r="S12" s="19">
        <v>0.185775481875322</v>
      </c>
      <c r="T12" s="19">
        <v>0.46769193933438902</v>
      </c>
      <c r="U12" s="19">
        <v>0.23316852112381201</v>
      </c>
      <c r="V12" s="19">
        <v>0.36974580661003498</v>
      </c>
      <c r="W12" s="19">
        <v>0.15242902633921601</v>
      </c>
      <c r="X12" s="19">
        <v>0.228755324510238</v>
      </c>
      <c r="Y12" s="19">
        <v>0.248209721680896</v>
      </c>
      <c r="Z12" s="19">
        <v>0.15412030953335501</v>
      </c>
      <c r="AA12" s="19">
        <v>0.34232651063828401</v>
      </c>
      <c r="AB12" s="19">
        <v>0.208844597041521</v>
      </c>
      <c r="AC12" s="19">
        <v>0.236291007755289</v>
      </c>
      <c r="AD12" s="19">
        <v>0.191706110083983</v>
      </c>
      <c r="AE12" s="19"/>
      <c r="AF12" s="19">
        <v>0.30141350606460698</v>
      </c>
      <c r="AG12" s="19">
        <v>0.17030112337027201</v>
      </c>
    </row>
    <row r="13" spans="2:33" x14ac:dyDescent="0.5">
      <c r="B13" s="16" t="s">
        <v>542</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356</v>
      </c>
      <c r="C9" s="17">
        <v>8.9556332429680696E-2</v>
      </c>
      <c r="D9" s="17">
        <v>7.6586061619011297E-2</v>
      </c>
      <c r="E9" s="17">
        <v>0.10590894057820401</v>
      </c>
      <c r="F9" s="17"/>
      <c r="G9" s="17">
        <v>0.15464683982744701</v>
      </c>
      <c r="H9" s="17">
        <v>0.10959396070470601</v>
      </c>
      <c r="I9" s="17">
        <v>8.3007322049907503E-2</v>
      </c>
      <c r="J9" s="17">
        <v>7.2370471735655598E-2</v>
      </c>
      <c r="K9" s="17">
        <v>9.0813698440798105E-2</v>
      </c>
      <c r="L9" s="17">
        <v>7.1326862319614895E-2</v>
      </c>
      <c r="M9" s="17"/>
      <c r="N9" s="17">
        <v>5.5936992838841099E-2</v>
      </c>
      <c r="O9" s="17">
        <v>6.3160535873061904E-2</v>
      </c>
      <c r="P9" s="17">
        <v>0.150971303049977</v>
      </c>
      <c r="Q9" s="17">
        <v>3.0463186141061499E-2</v>
      </c>
      <c r="R9" s="17">
        <v>0</v>
      </c>
      <c r="S9" s="17">
        <v>0</v>
      </c>
      <c r="T9" s="17">
        <v>0.109169695731423</v>
      </c>
      <c r="U9" s="17">
        <v>0.103001835978991</v>
      </c>
      <c r="V9" s="17">
        <v>2.53687852265824E-2</v>
      </c>
      <c r="W9" s="17">
        <v>0.16640718894025899</v>
      </c>
      <c r="X9" s="17">
        <v>6.3903820129771999E-2</v>
      </c>
      <c r="Y9" s="17">
        <v>0.100129368357085</v>
      </c>
      <c r="Z9" s="17">
        <v>0.165270011340758</v>
      </c>
      <c r="AA9" s="17">
        <v>0</v>
      </c>
      <c r="AB9" s="17">
        <v>7.4426538827869607E-2</v>
      </c>
      <c r="AC9" s="17">
        <v>0.118793401691746</v>
      </c>
      <c r="AD9" s="17">
        <v>7.7420825213496997E-2</v>
      </c>
      <c r="AE9" s="17"/>
      <c r="AF9" s="17">
        <v>0.107308161615491</v>
      </c>
      <c r="AG9" s="17">
        <v>7.2092301244533197E-2</v>
      </c>
    </row>
    <row r="10" spans="2:33" ht="28.7" x14ac:dyDescent="0.5">
      <c r="B10" s="18" t="s">
        <v>357</v>
      </c>
      <c r="C10" s="17">
        <v>0.23044871015850599</v>
      </c>
      <c r="D10" s="17">
        <v>0.21871799091574101</v>
      </c>
      <c r="E10" s="17">
        <v>0.24307873346200301</v>
      </c>
      <c r="F10" s="17"/>
      <c r="G10" s="17">
        <v>0.33841162888280701</v>
      </c>
      <c r="H10" s="17">
        <v>0.32888330069800598</v>
      </c>
      <c r="I10" s="17">
        <v>0.255135498741759</v>
      </c>
      <c r="J10" s="17">
        <v>0.14882478587256301</v>
      </c>
      <c r="K10" s="17">
        <v>0.161238052239049</v>
      </c>
      <c r="L10" s="17">
        <v>0.234267005893702</v>
      </c>
      <c r="M10" s="17"/>
      <c r="N10" s="17">
        <v>0.21955887234301999</v>
      </c>
      <c r="O10" s="17">
        <v>0.18966194213245899</v>
      </c>
      <c r="P10" s="17">
        <v>0.14685872382558099</v>
      </c>
      <c r="Q10" s="17">
        <v>0.14581724925100001</v>
      </c>
      <c r="R10" s="17">
        <v>0.169946266774507</v>
      </c>
      <c r="S10" s="17">
        <v>0.349898334695043</v>
      </c>
      <c r="T10" s="17">
        <v>0.154910516639544</v>
      </c>
      <c r="U10" s="17">
        <v>0.21794730972165599</v>
      </c>
      <c r="V10" s="17">
        <v>0.18499722721358999</v>
      </c>
      <c r="W10" s="17">
        <v>0.246686453825333</v>
      </c>
      <c r="X10" s="17">
        <v>9.8755138992346003E-2</v>
      </c>
      <c r="Y10" s="17">
        <v>0.218935089481574</v>
      </c>
      <c r="Z10" s="17">
        <v>0.24602741358828001</v>
      </c>
      <c r="AA10" s="17">
        <v>0</v>
      </c>
      <c r="AB10" s="17">
        <v>0.31218798486714799</v>
      </c>
      <c r="AC10" s="17">
        <v>0.26764214932337299</v>
      </c>
      <c r="AD10" s="17">
        <v>0.37934129554776103</v>
      </c>
      <c r="AE10" s="17"/>
      <c r="AF10" s="17">
        <v>0.22955200518739799</v>
      </c>
      <c r="AG10" s="17">
        <v>0.231330877478584</v>
      </c>
    </row>
    <row r="11" spans="2:33" ht="28.7" x14ac:dyDescent="0.5">
      <c r="B11" s="18" t="s">
        <v>358</v>
      </c>
      <c r="C11" s="17">
        <v>0.36510027911384602</v>
      </c>
      <c r="D11" s="17">
        <v>0.407054241539617</v>
      </c>
      <c r="E11" s="17">
        <v>0.312727764514038</v>
      </c>
      <c r="F11" s="17"/>
      <c r="G11" s="17">
        <v>0.22259518576839199</v>
      </c>
      <c r="H11" s="17">
        <v>0.35463474297099101</v>
      </c>
      <c r="I11" s="17">
        <v>0.37425377780894897</v>
      </c>
      <c r="J11" s="17">
        <v>0.358421233350802</v>
      </c>
      <c r="K11" s="17">
        <v>0.39249028706917</v>
      </c>
      <c r="L11" s="17">
        <v>0.428251210773688</v>
      </c>
      <c r="M11" s="17"/>
      <c r="N11" s="17">
        <v>0.40551401045186802</v>
      </c>
      <c r="O11" s="17">
        <v>0.22460625238617701</v>
      </c>
      <c r="P11" s="17">
        <v>0.402852567421709</v>
      </c>
      <c r="Q11" s="17">
        <v>0.58476021688268698</v>
      </c>
      <c r="R11" s="17">
        <v>0.67601282022570297</v>
      </c>
      <c r="S11" s="17">
        <v>0.21194362365038499</v>
      </c>
      <c r="T11" s="17">
        <v>0.56093642618056105</v>
      </c>
      <c r="U11" s="17">
        <v>0.38031748675004501</v>
      </c>
      <c r="V11" s="17">
        <v>0.31352746459491698</v>
      </c>
      <c r="W11" s="17">
        <v>0.25095353202401099</v>
      </c>
      <c r="X11" s="17">
        <v>0.60858571636764403</v>
      </c>
      <c r="Y11" s="17">
        <v>0.333005322415037</v>
      </c>
      <c r="Z11" s="17">
        <v>0.415840494760776</v>
      </c>
      <c r="AA11" s="17">
        <v>0.47673657107363898</v>
      </c>
      <c r="AB11" s="17">
        <v>0.25907813097114801</v>
      </c>
      <c r="AC11" s="17">
        <v>0.46085091262230199</v>
      </c>
      <c r="AD11" s="17">
        <v>0.21956298966187601</v>
      </c>
      <c r="AE11" s="17"/>
      <c r="AF11" s="17">
        <v>0.355703769892879</v>
      </c>
      <c r="AG11" s="17">
        <v>0.37434444929759603</v>
      </c>
    </row>
    <row r="12" spans="2:33" x14ac:dyDescent="0.5">
      <c r="B12" s="18" t="s">
        <v>359</v>
      </c>
      <c r="C12" s="19">
        <v>0.31489467829796702</v>
      </c>
      <c r="D12" s="19">
        <v>0.29764170592563</v>
      </c>
      <c r="E12" s="19">
        <v>0.33828456144575503</v>
      </c>
      <c r="F12" s="19"/>
      <c r="G12" s="19">
        <v>0.28434634552135402</v>
      </c>
      <c r="H12" s="19">
        <v>0.20688799562629601</v>
      </c>
      <c r="I12" s="19">
        <v>0.28760340139938401</v>
      </c>
      <c r="J12" s="19">
        <v>0.42038350904097899</v>
      </c>
      <c r="K12" s="19">
        <v>0.35545796225098403</v>
      </c>
      <c r="L12" s="19">
        <v>0.26615492101299498</v>
      </c>
      <c r="M12" s="19"/>
      <c r="N12" s="19">
        <v>0.318990124366271</v>
      </c>
      <c r="O12" s="19">
        <v>0.52257126960830202</v>
      </c>
      <c r="P12" s="19">
        <v>0.29931740570273302</v>
      </c>
      <c r="Q12" s="19">
        <v>0.23895934772525201</v>
      </c>
      <c r="R12" s="19">
        <v>0.15404091299979</v>
      </c>
      <c r="S12" s="19">
        <v>0.43815804165457301</v>
      </c>
      <c r="T12" s="19">
        <v>0.17498336144847099</v>
      </c>
      <c r="U12" s="19">
        <v>0.29873336754930802</v>
      </c>
      <c r="V12" s="19">
        <v>0.47610652296491102</v>
      </c>
      <c r="W12" s="19">
        <v>0.33595282521039799</v>
      </c>
      <c r="X12" s="19">
        <v>0.228755324510238</v>
      </c>
      <c r="Y12" s="19">
        <v>0.347930219746303</v>
      </c>
      <c r="Z12" s="19">
        <v>0.17286208031018599</v>
      </c>
      <c r="AA12" s="19">
        <v>0.52326342892636102</v>
      </c>
      <c r="AB12" s="19">
        <v>0.35430734533383401</v>
      </c>
      <c r="AC12" s="19">
        <v>0.15271353636257801</v>
      </c>
      <c r="AD12" s="19">
        <v>0.32367488957686602</v>
      </c>
      <c r="AE12" s="19"/>
      <c r="AF12" s="19">
        <v>0.30743606330423201</v>
      </c>
      <c r="AG12" s="19">
        <v>0.322232371979287</v>
      </c>
    </row>
    <row r="13" spans="2:33" x14ac:dyDescent="0.5">
      <c r="B13" s="16" t="s">
        <v>542</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356</v>
      </c>
      <c r="C9" s="17">
        <v>0.17769357940730901</v>
      </c>
      <c r="D9" s="17">
        <v>0.160246723031851</v>
      </c>
      <c r="E9" s="17">
        <v>0.19675885008875499</v>
      </c>
      <c r="F9" s="17"/>
      <c r="G9" s="17">
        <v>0.172401340125412</v>
      </c>
      <c r="H9" s="17">
        <v>0.16862327966042401</v>
      </c>
      <c r="I9" s="17">
        <v>0.189503462601157</v>
      </c>
      <c r="J9" s="17">
        <v>0.17473204702178799</v>
      </c>
      <c r="K9" s="17">
        <v>0.19117283784803199</v>
      </c>
      <c r="L9" s="17">
        <v>0.14688244773239001</v>
      </c>
      <c r="M9" s="17"/>
      <c r="N9" s="17">
        <v>0.18405640292071701</v>
      </c>
      <c r="O9" s="17">
        <v>0.22980502886600199</v>
      </c>
      <c r="P9" s="17">
        <v>0.16386515969090401</v>
      </c>
      <c r="Q9" s="17">
        <v>0.14167077140784701</v>
      </c>
      <c r="R9" s="17">
        <v>0</v>
      </c>
      <c r="S9" s="17">
        <v>0</v>
      </c>
      <c r="T9" s="17">
        <v>5.5824197526364201E-2</v>
      </c>
      <c r="U9" s="17">
        <v>0.139050287712081</v>
      </c>
      <c r="V9" s="17">
        <v>0.140282728375246</v>
      </c>
      <c r="W9" s="17">
        <v>0.26750322418177302</v>
      </c>
      <c r="X9" s="17">
        <v>0.162658959122118</v>
      </c>
      <c r="Y9" s="17">
        <v>0.208040851208627</v>
      </c>
      <c r="Z9" s="17">
        <v>0.281362349933446</v>
      </c>
      <c r="AA9" s="17">
        <v>0.190713574579985</v>
      </c>
      <c r="AB9" s="17">
        <v>0.177851776517812</v>
      </c>
      <c r="AC9" s="17">
        <v>0</v>
      </c>
      <c r="AD9" s="17">
        <v>0.18876009428514801</v>
      </c>
      <c r="AE9" s="17"/>
      <c r="AF9" s="17">
        <v>0.137709928446274</v>
      </c>
      <c r="AG9" s="17">
        <v>0.217029003378026</v>
      </c>
    </row>
    <row r="10" spans="2:33" ht="28.7" x14ac:dyDescent="0.5">
      <c r="B10" s="18" t="s">
        <v>357</v>
      </c>
      <c r="C10" s="17">
        <v>0.20074673059522699</v>
      </c>
      <c r="D10" s="17">
        <v>0.19589617662841499</v>
      </c>
      <c r="E10" s="17">
        <v>0.20826141117838701</v>
      </c>
      <c r="F10" s="17"/>
      <c r="G10" s="17">
        <v>0.45365335397596801</v>
      </c>
      <c r="H10" s="17">
        <v>0.26932066101644903</v>
      </c>
      <c r="I10" s="17">
        <v>0.16359749031106999</v>
      </c>
      <c r="J10" s="17">
        <v>0.19037692976373899</v>
      </c>
      <c r="K10" s="17">
        <v>8.4873199140344593E-2</v>
      </c>
      <c r="L10" s="17">
        <v>0.244260411087031</v>
      </c>
      <c r="M10" s="17"/>
      <c r="N10" s="17">
        <v>0.19764304216057499</v>
      </c>
      <c r="O10" s="17">
        <v>0</v>
      </c>
      <c r="P10" s="17">
        <v>0.14685872382558099</v>
      </c>
      <c r="Q10" s="17">
        <v>0.25206540767503299</v>
      </c>
      <c r="R10" s="17">
        <v>0.169946266774507</v>
      </c>
      <c r="S10" s="17">
        <v>0</v>
      </c>
      <c r="T10" s="17">
        <v>0.147396325068085</v>
      </c>
      <c r="U10" s="17">
        <v>0.250708436529822</v>
      </c>
      <c r="V10" s="17">
        <v>0.254767807470069</v>
      </c>
      <c r="W10" s="17">
        <v>0.151896091331227</v>
      </c>
      <c r="X10" s="17">
        <v>0.45895910139852403</v>
      </c>
      <c r="Y10" s="17">
        <v>0.167029568970741</v>
      </c>
      <c r="Z10" s="17">
        <v>0.121340058658613</v>
      </c>
      <c r="AA10" s="17">
        <v>0</v>
      </c>
      <c r="AB10" s="17">
        <v>0.23254864450083201</v>
      </c>
      <c r="AC10" s="17">
        <v>0.377323564294476</v>
      </c>
      <c r="AD10" s="17">
        <v>0.123914743897132</v>
      </c>
      <c r="AE10" s="17"/>
      <c r="AF10" s="17">
        <v>0.23334337956036999</v>
      </c>
      <c r="AG10" s="17">
        <v>0.16867854831947501</v>
      </c>
    </row>
    <row r="11" spans="2:33" ht="28.7" x14ac:dyDescent="0.5">
      <c r="B11" s="18" t="s">
        <v>358</v>
      </c>
      <c r="C11" s="17">
        <v>0.288293074681922</v>
      </c>
      <c r="D11" s="17">
        <v>0.306383640945674</v>
      </c>
      <c r="E11" s="17">
        <v>0.26398597494646098</v>
      </c>
      <c r="F11" s="17"/>
      <c r="G11" s="17">
        <v>0.15813835715556601</v>
      </c>
      <c r="H11" s="17">
        <v>0.27798791787803401</v>
      </c>
      <c r="I11" s="17">
        <v>0.32435220975333501</v>
      </c>
      <c r="J11" s="17">
        <v>0.25689028809634101</v>
      </c>
      <c r="K11" s="17">
        <v>0.37503420063002502</v>
      </c>
      <c r="L11" s="17">
        <v>0.21381292077127501</v>
      </c>
      <c r="M11" s="17"/>
      <c r="N11" s="17">
        <v>0.29938958334759802</v>
      </c>
      <c r="O11" s="17">
        <v>0.35370101280736999</v>
      </c>
      <c r="P11" s="17">
        <v>0.23898740773080501</v>
      </c>
      <c r="Q11" s="17">
        <v>0.36635213610419998</v>
      </c>
      <c r="R11" s="17">
        <v>0.67601282022570297</v>
      </c>
      <c r="S11" s="17">
        <v>0.53567381657036495</v>
      </c>
      <c r="T11" s="17">
        <v>0.37447019761844202</v>
      </c>
      <c r="U11" s="17">
        <v>0.31146237029179502</v>
      </c>
      <c r="V11" s="17">
        <v>0.26995065569230398</v>
      </c>
      <c r="W11" s="17">
        <v>0.27935061818876999</v>
      </c>
      <c r="X11" s="17">
        <v>0</v>
      </c>
      <c r="Y11" s="17">
        <v>0.244930822868063</v>
      </c>
      <c r="Z11" s="17">
        <v>0.37102334575016199</v>
      </c>
      <c r="AA11" s="17">
        <v>0</v>
      </c>
      <c r="AB11" s="17">
        <v>0.23254025718169599</v>
      </c>
      <c r="AC11" s="17">
        <v>0.233671891587657</v>
      </c>
      <c r="AD11" s="17">
        <v>0.43751732788492798</v>
      </c>
      <c r="AE11" s="17"/>
      <c r="AF11" s="17">
        <v>0.27870765417388199</v>
      </c>
      <c r="AG11" s="17">
        <v>0.29772309346606901</v>
      </c>
    </row>
    <row r="12" spans="2:33" x14ac:dyDescent="0.5">
      <c r="B12" s="18" t="s">
        <v>359</v>
      </c>
      <c r="C12" s="19">
        <v>0.33326661531554203</v>
      </c>
      <c r="D12" s="19">
        <v>0.33747345939405998</v>
      </c>
      <c r="E12" s="19">
        <v>0.330993763786396</v>
      </c>
      <c r="F12" s="19"/>
      <c r="G12" s="19">
        <v>0.21580694874305401</v>
      </c>
      <c r="H12" s="19">
        <v>0.28406814144509401</v>
      </c>
      <c r="I12" s="19">
        <v>0.32254683733443801</v>
      </c>
      <c r="J12" s="19">
        <v>0.37800073511813198</v>
      </c>
      <c r="K12" s="19">
        <v>0.348919762381598</v>
      </c>
      <c r="L12" s="19">
        <v>0.39504422040930398</v>
      </c>
      <c r="M12" s="19"/>
      <c r="N12" s="19">
        <v>0.31891097157110998</v>
      </c>
      <c r="O12" s="19">
        <v>0.416493958326628</v>
      </c>
      <c r="P12" s="19">
        <v>0.45028870875270999</v>
      </c>
      <c r="Q12" s="19">
        <v>0.23991168481292</v>
      </c>
      <c r="R12" s="19">
        <v>0.15404091299979</v>
      </c>
      <c r="S12" s="19">
        <v>0.464326183429635</v>
      </c>
      <c r="T12" s="19">
        <v>0.42230927978710903</v>
      </c>
      <c r="U12" s="19">
        <v>0.29877890546630198</v>
      </c>
      <c r="V12" s="19">
        <v>0.33499880846238</v>
      </c>
      <c r="W12" s="19">
        <v>0.30125006629822898</v>
      </c>
      <c r="X12" s="19">
        <v>0.378381939479358</v>
      </c>
      <c r="Y12" s="19">
        <v>0.37999875695257002</v>
      </c>
      <c r="Z12" s="19">
        <v>0.22627424565777801</v>
      </c>
      <c r="AA12" s="19">
        <v>0.80928642542001505</v>
      </c>
      <c r="AB12" s="19">
        <v>0.35705932179966099</v>
      </c>
      <c r="AC12" s="19">
        <v>0.389004544117867</v>
      </c>
      <c r="AD12" s="19">
        <v>0.24980783393279199</v>
      </c>
      <c r="AE12" s="19"/>
      <c r="AF12" s="19">
        <v>0.35023903781947402</v>
      </c>
      <c r="AG12" s="19">
        <v>0.31656935483643001</v>
      </c>
    </row>
    <row r="13" spans="2:33" x14ac:dyDescent="0.5">
      <c r="B13" s="16" t="s">
        <v>542</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356</v>
      </c>
      <c r="C9" s="17">
        <v>0.15987199534695301</v>
      </c>
      <c r="D9" s="17">
        <v>0.13871991622159399</v>
      </c>
      <c r="E9" s="17">
        <v>0.18324560435419701</v>
      </c>
      <c r="F9" s="17"/>
      <c r="G9" s="17">
        <v>0.16438084270779399</v>
      </c>
      <c r="H9" s="17">
        <v>0.182288010756854</v>
      </c>
      <c r="I9" s="17">
        <v>0.13789343230663501</v>
      </c>
      <c r="J9" s="17">
        <v>0.123257933217938</v>
      </c>
      <c r="K9" s="17">
        <v>0.156239380628135</v>
      </c>
      <c r="L9" s="17">
        <v>0.309258571892781</v>
      </c>
      <c r="M9" s="17"/>
      <c r="N9" s="17">
        <v>0.110090538672032</v>
      </c>
      <c r="O9" s="17">
        <v>0.172011535829805</v>
      </c>
      <c r="P9" s="17">
        <v>0</v>
      </c>
      <c r="Q9" s="17">
        <v>0.14385164407532799</v>
      </c>
      <c r="R9" s="17">
        <v>0</v>
      </c>
      <c r="S9" s="17">
        <v>0</v>
      </c>
      <c r="T9" s="17">
        <v>0.14987502438938999</v>
      </c>
      <c r="U9" s="17">
        <v>0.14395386171392699</v>
      </c>
      <c r="V9" s="17">
        <v>4.6250978829951002E-2</v>
      </c>
      <c r="W9" s="17">
        <v>0.334393257958017</v>
      </c>
      <c r="X9" s="17">
        <v>0.26766404950449102</v>
      </c>
      <c r="Y9" s="17">
        <v>0.18505728149762399</v>
      </c>
      <c r="Z9" s="17">
        <v>0.26278524309951001</v>
      </c>
      <c r="AA9" s="17">
        <v>0.190713574579985</v>
      </c>
      <c r="AB9" s="17">
        <v>0.136799867470979</v>
      </c>
      <c r="AC9" s="17">
        <v>0</v>
      </c>
      <c r="AD9" s="17">
        <v>0.12374632408880699</v>
      </c>
      <c r="AE9" s="17"/>
      <c r="AF9" s="17">
        <v>0.157167266762688</v>
      </c>
      <c r="AG9" s="17">
        <v>0.16253287405689101</v>
      </c>
    </row>
    <row r="10" spans="2:33" ht="28.7" x14ac:dyDescent="0.5">
      <c r="B10" s="18" t="s">
        <v>357</v>
      </c>
      <c r="C10" s="17">
        <v>0.247370165681851</v>
      </c>
      <c r="D10" s="17">
        <v>0.23947161039203099</v>
      </c>
      <c r="E10" s="17">
        <v>0.25894167173596999</v>
      </c>
      <c r="F10" s="17"/>
      <c r="G10" s="17">
        <v>0.44561686008572798</v>
      </c>
      <c r="H10" s="17">
        <v>0.35491589036551502</v>
      </c>
      <c r="I10" s="17">
        <v>0.27215278514339902</v>
      </c>
      <c r="J10" s="17">
        <v>0.20046423430742299</v>
      </c>
      <c r="K10" s="17">
        <v>0.10992716032605999</v>
      </c>
      <c r="L10" s="17">
        <v>0.18142445686481901</v>
      </c>
      <c r="M10" s="17"/>
      <c r="N10" s="17">
        <v>0.229715403548057</v>
      </c>
      <c r="O10" s="17">
        <v>0</v>
      </c>
      <c r="P10" s="17">
        <v>0.310723883516485</v>
      </c>
      <c r="Q10" s="17">
        <v>0.16572984846604499</v>
      </c>
      <c r="R10" s="17">
        <v>0.169946266774507</v>
      </c>
      <c r="S10" s="17">
        <v>0.25238255977925</v>
      </c>
      <c r="T10" s="17">
        <v>5.3345498205059301E-2</v>
      </c>
      <c r="U10" s="17">
        <v>0.26355673526951501</v>
      </c>
      <c r="V10" s="17">
        <v>0.20299038829338001</v>
      </c>
      <c r="W10" s="17">
        <v>0.16143941079983101</v>
      </c>
      <c r="X10" s="17">
        <v>0.18413185507521301</v>
      </c>
      <c r="Y10" s="17">
        <v>0.193828488393158</v>
      </c>
      <c r="Z10" s="17">
        <v>0.249612395045785</v>
      </c>
      <c r="AA10" s="17">
        <v>0.47673657107363898</v>
      </c>
      <c r="AB10" s="17">
        <v>0.37694987170709499</v>
      </c>
      <c r="AC10" s="17">
        <v>0.345972422726391</v>
      </c>
      <c r="AD10" s="17">
        <v>0.32837648583957801</v>
      </c>
      <c r="AE10" s="17"/>
      <c r="AF10" s="17">
        <v>0.25259174947503799</v>
      </c>
      <c r="AG10" s="17">
        <v>0.24223323577758099</v>
      </c>
    </row>
    <row r="11" spans="2:33" ht="28.7" x14ac:dyDescent="0.5">
      <c r="B11" s="18" t="s">
        <v>358</v>
      </c>
      <c r="C11" s="17">
        <v>0.306336938591805</v>
      </c>
      <c r="D11" s="17">
        <v>0.325820053615125</v>
      </c>
      <c r="E11" s="17">
        <v>0.28050553609680001</v>
      </c>
      <c r="F11" s="17"/>
      <c r="G11" s="17">
        <v>0.32262199074296299</v>
      </c>
      <c r="H11" s="17">
        <v>0.27026245262652798</v>
      </c>
      <c r="I11" s="17">
        <v>0.32254344806685498</v>
      </c>
      <c r="J11" s="17">
        <v>0.34216592609468799</v>
      </c>
      <c r="K11" s="17">
        <v>0.32592745921418598</v>
      </c>
      <c r="L11" s="17">
        <v>0.16867942835591401</v>
      </c>
      <c r="M11" s="17"/>
      <c r="N11" s="17">
        <v>0.28260884103594502</v>
      </c>
      <c r="O11" s="17">
        <v>0.31484648718819003</v>
      </c>
      <c r="P11" s="17">
        <v>0.23898740773080501</v>
      </c>
      <c r="Q11" s="17">
        <v>0.47591345510295302</v>
      </c>
      <c r="R11" s="17">
        <v>0.67601282022570297</v>
      </c>
      <c r="S11" s="17">
        <v>0.74761744022075005</v>
      </c>
      <c r="T11" s="17">
        <v>0.172977310569746</v>
      </c>
      <c r="U11" s="17">
        <v>0.29572044940139702</v>
      </c>
      <c r="V11" s="17">
        <v>0.396921259711569</v>
      </c>
      <c r="W11" s="17">
        <v>0.33006736163676997</v>
      </c>
      <c r="X11" s="17">
        <v>0.21732752173209899</v>
      </c>
      <c r="Y11" s="17">
        <v>0.278826796627417</v>
      </c>
      <c r="Z11" s="17">
        <v>0.29838900826187698</v>
      </c>
      <c r="AA11" s="17">
        <v>0</v>
      </c>
      <c r="AB11" s="17">
        <v>0.26662846272443802</v>
      </c>
      <c r="AC11" s="17">
        <v>0.41773656951832</v>
      </c>
      <c r="AD11" s="17">
        <v>0.315030703691557</v>
      </c>
      <c r="AE11" s="17"/>
      <c r="AF11" s="17">
        <v>0.26918801247566598</v>
      </c>
      <c r="AG11" s="17">
        <v>0.342883595130479</v>
      </c>
    </row>
    <row r="12" spans="2:33" x14ac:dyDescent="0.5">
      <c r="B12" s="18" t="s">
        <v>359</v>
      </c>
      <c r="C12" s="19">
        <v>0.28642090037939</v>
      </c>
      <c r="D12" s="19">
        <v>0.29598841977125001</v>
      </c>
      <c r="E12" s="19">
        <v>0.27730718781303398</v>
      </c>
      <c r="F12" s="19"/>
      <c r="G12" s="19">
        <v>6.7380306463515102E-2</v>
      </c>
      <c r="H12" s="19">
        <v>0.192533646251103</v>
      </c>
      <c r="I12" s="19">
        <v>0.26741033448311102</v>
      </c>
      <c r="J12" s="19">
        <v>0.33411190637995097</v>
      </c>
      <c r="K12" s="19">
        <v>0.40790599983161802</v>
      </c>
      <c r="L12" s="19">
        <v>0.34063754288648601</v>
      </c>
      <c r="M12" s="19"/>
      <c r="N12" s="19">
        <v>0.377585216743966</v>
      </c>
      <c r="O12" s="19">
        <v>0.51314197698200403</v>
      </c>
      <c r="P12" s="19">
        <v>0.45028870875270999</v>
      </c>
      <c r="Q12" s="19">
        <v>0.21450505235567399</v>
      </c>
      <c r="R12" s="19">
        <v>0.15404091299979</v>
      </c>
      <c r="S12" s="19">
        <v>0</v>
      </c>
      <c r="T12" s="19">
        <v>0.62380216683580503</v>
      </c>
      <c r="U12" s="19">
        <v>0.29676895361516098</v>
      </c>
      <c r="V12" s="19">
        <v>0.353837373165099</v>
      </c>
      <c r="W12" s="19">
        <v>0.17409996960538199</v>
      </c>
      <c r="X12" s="19">
        <v>0.33087657368819701</v>
      </c>
      <c r="Y12" s="19">
        <v>0.34228743348180102</v>
      </c>
      <c r="Z12" s="19">
        <v>0.18921335359282701</v>
      </c>
      <c r="AA12" s="19">
        <v>0.33254985434637702</v>
      </c>
      <c r="AB12" s="19">
        <v>0.219621798097489</v>
      </c>
      <c r="AC12" s="19">
        <v>0.236291007755289</v>
      </c>
      <c r="AD12" s="19">
        <v>0.232846486380058</v>
      </c>
      <c r="AE12" s="19"/>
      <c r="AF12" s="19">
        <v>0.32105297128660798</v>
      </c>
      <c r="AG12" s="19">
        <v>0.25235029503504902</v>
      </c>
    </row>
    <row r="13" spans="2:33" x14ac:dyDescent="0.5">
      <c r="B13" s="16" t="s">
        <v>542</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G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573</v>
      </c>
      <c r="D7" s="10">
        <v>320</v>
      </c>
      <c r="E7" s="10">
        <v>251</v>
      </c>
      <c r="F7" s="10"/>
      <c r="G7" s="10">
        <v>38</v>
      </c>
      <c r="H7" s="10">
        <v>131</v>
      </c>
      <c r="I7" s="10">
        <v>142</v>
      </c>
      <c r="J7" s="10">
        <v>147</v>
      </c>
      <c r="K7" s="10">
        <v>86</v>
      </c>
      <c r="L7" s="10">
        <v>29</v>
      </c>
      <c r="M7" s="10"/>
      <c r="N7" s="10">
        <v>39</v>
      </c>
      <c r="O7" s="10">
        <v>14</v>
      </c>
      <c r="P7" s="10">
        <v>6</v>
      </c>
      <c r="Q7" s="10">
        <v>36</v>
      </c>
      <c r="R7" s="10">
        <v>5</v>
      </c>
      <c r="S7" s="10">
        <v>4</v>
      </c>
      <c r="T7" s="10">
        <v>14</v>
      </c>
      <c r="U7" s="10">
        <v>104</v>
      </c>
      <c r="V7" s="10">
        <v>29</v>
      </c>
      <c r="W7" s="10">
        <v>22</v>
      </c>
      <c r="X7" s="10">
        <v>14</v>
      </c>
      <c r="Y7" s="10">
        <v>106</v>
      </c>
      <c r="Z7" s="10">
        <v>55</v>
      </c>
      <c r="AA7" s="10">
        <v>6</v>
      </c>
      <c r="AB7" s="10">
        <v>85</v>
      </c>
      <c r="AC7" s="10">
        <v>8</v>
      </c>
      <c r="AD7" s="10">
        <v>26</v>
      </c>
      <c r="AE7" s="10"/>
      <c r="AF7" s="10">
        <v>345</v>
      </c>
      <c r="AG7" s="10">
        <v>228</v>
      </c>
    </row>
    <row r="8" spans="2:33" ht="30" customHeight="1" x14ac:dyDescent="0.5">
      <c r="B8" s="11" t="s">
        <v>20</v>
      </c>
      <c r="C8" s="11">
        <v>531</v>
      </c>
      <c r="D8" s="11">
        <v>289</v>
      </c>
      <c r="E8" s="11">
        <v>240</v>
      </c>
      <c r="F8" s="11"/>
      <c r="G8" s="11">
        <v>28</v>
      </c>
      <c r="H8" s="11">
        <v>104</v>
      </c>
      <c r="I8" s="11">
        <v>139</v>
      </c>
      <c r="J8" s="11">
        <v>138</v>
      </c>
      <c r="K8" s="11">
        <v>81</v>
      </c>
      <c r="L8" s="11">
        <v>40</v>
      </c>
      <c r="M8" s="11"/>
      <c r="N8" s="11">
        <v>34</v>
      </c>
      <c r="O8" s="11">
        <v>13</v>
      </c>
      <c r="P8" s="11">
        <v>5</v>
      </c>
      <c r="Q8" s="11">
        <v>31</v>
      </c>
      <c r="R8" s="11">
        <v>6</v>
      </c>
      <c r="S8" s="11">
        <v>5</v>
      </c>
      <c r="T8" s="11">
        <v>11</v>
      </c>
      <c r="U8" s="11">
        <v>90</v>
      </c>
      <c r="V8" s="11">
        <v>25</v>
      </c>
      <c r="W8" s="11">
        <v>26</v>
      </c>
      <c r="X8" s="11">
        <v>16</v>
      </c>
      <c r="Y8" s="11">
        <v>91</v>
      </c>
      <c r="Z8" s="11">
        <v>47</v>
      </c>
      <c r="AA8" s="11">
        <v>9</v>
      </c>
      <c r="AB8" s="11">
        <v>86</v>
      </c>
      <c r="AC8" s="11">
        <v>12</v>
      </c>
      <c r="AD8" s="11">
        <v>23</v>
      </c>
      <c r="AE8" s="11"/>
      <c r="AF8" s="11">
        <v>263</v>
      </c>
      <c r="AG8" s="11">
        <v>267</v>
      </c>
    </row>
    <row r="9" spans="2:33" ht="28.7" x14ac:dyDescent="0.5">
      <c r="B9" s="18" t="s">
        <v>367</v>
      </c>
      <c r="C9" s="17">
        <v>0.79681624713886301</v>
      </c>
      <c r="D9" s="17">
        <v>0.80829630866403401</v>
      </c>
      <c r="E9" s="17">
        <v>0.78626151395794097</v>
      </c>
      <c r="F9" s="17"/>
      <c r="G9" s="17">
        <v>0.78924978857383898</v>
      </c>
      <c r="H9" s="17">
        <v>0.84489753062420703</v>
      </c>
      <c r="I9" s="17">
        <v>0.801877489483804</v>
      </c>
      <c r="J9" s="17">
        <v>0.77561652933039604</v>
      </c>
      <c r="K9" s="17">
        <v>0.79782519775583505</v>
      </c>
      <c r="L9" s="17">
        <v>0.72993553727215599</v>
      </c>
      <c r="M9" s="17"/>
      <c r="N9" s="17">
        <v>0.75788499614219795</v>
      </c>
      <c r="O9" s="17">
        <v>0.67527588311001197</v>
      </c>
      <c r="P9" s="17">
        <v>0.76101259226919504</v>
      </c>
      <c r="Q9" s="17">
        <v>0.94988417520253099</v>
      </c>
      <c r="R9" s="17">
        <v>0.80322457643684497</v>
      </c>
      <c r="S9" s="17">
        <v>1</v>
      </c>
      <c r="T9" s="17">
        <v>0.77670663259662398</v>
      </c>
      <c r="U9" s="17">
        <v>0.69558944197348604</v>
      </c>
      <c r="V9" s="17">
        <v>0.836647387811711</v>
      </c>
      <c r="W9" s="17">
        <v>0.89205230751950404</v>
      </c>
      <c r="X9" s="17">
        <v>0.94138354154098802</v>
      </c>
      <c r="Y9" s="17">
        <v>0.701274720102259</v>
      </c>
      <c r="Z9" s="17">
        <v>0.87942716868500903</v>
      </c>
      <c r="AA9" s="17">
        <v>0.79208354979706996</v>
      </c>
      <c r="AB9" s="17">
        <v>0.85234092884247104</v>
      </c>
      <c r="AC9" s="17">
        <v>0.85115125236837297</v>
      </c>
      <c r="AD9" s="17">
        <v>0.81339530781092595</v>
      </c>
      <c r="AE9" s="17"/>
      <c r="AF9" s="17">
        <v>0.748772058982763</v>
      </c>
      <c r="AG9" s="17">
        <v>0.84408152844823403</v>
      </c>
    </row>
    <row r="10" spans="2:33" ht="57.35" x14ac:dyDescent="0.5">
      <c r="B10" s="18" t="s">
        <v>368</v>
      </c>
      <c r="C10" s="17">
        <v>8.4902295510678905E-2</v>
      </c>
      <c r="D10" s="17">
        <v>6.9390494166291103E-2</v>
      </c>
      <c r="E10" s="17">
        <v>0.104273462346769</v>
      </c>
      <c r="F10" s="17"/>
      <c r="G10" s="17">
        <v>6.6770048297082898E-2</v>
      </c>
      <c r="H10" s="17">
        <v>5.2787182974304903E-2</v>
      </c>
      <c r="I10" s="17">
        <v>0.107403235939388</v>
      </c>
      <c r="J10" s="17">
        <v>0.102859825336814</v>
      </c>
      <c r="K10" s="17">
        <v>4.4157487706798303E-2</v>
      </c>
      <c r="L10" s="17">
        <v>0.12358307417660799</v>
      </c>
      <c r="M10" s="17"/>
      <c r="N10" s="17">
        <v>9.3970718780322704E-2</v>
      </c>
      <c r="O10" s="17">
        <v>6.5934224548131096E-2</v>
      </c>
      <c r="P10" s="17">
        <v>0</v>
      </c>
      <c r="Q10" s="17">
        <v>5.0115824797468699E-2</v>
      </c>
      <c r="R10" s="17">
        <v>0</v>
      </c>
      <c r="S10" s="17">
        <v>0</v>
      </c>
      <c r="T10" s="17">
        <v>5.8299474145588802E-2</v>
      </c>
      <c r="U10" s="17">
        <v>9.8472860245972904E-2</v>
      </c>
      <c r="V10" s="17">
        <v>5.5268280209593797E-2</v>
      </c>
      <c r="W10" s="17">
        <v>7.1057147533364201E-2</v>
      </c>
      <c r="X10" s="17">
        <v>5.8616458459011797E-2</v>
      </c>
      <c r="Y10" s="17">
        <v>0.12192105781757299</v>
      </c>
      <c r="Z10" s="17">
        <v>7.0832975115015698E-2</v>
      </c>
      <c r="AA10" s="17">
        <v>0.20791645020293001</v>
      </c>
      <c r="AB10" s="17">
        <v>9.3780985918244006E-2</v>
      </c>
      <c r="AC10" s="17">
        <v>0</v>
      </c>
      <c r="AD10" s="17">
        <v>5.9002038973525198E-2</v>
      </c>
      <c r="AE10" s="17"/>
      <c r="AF10" s="17">
        <v>8.1521185424403897E-2</v>
      </c>
      <c r="AG10" s="17">
        <v>8.8228590022025502E-2</v>
      </c>
    </row>
    <row r="11" spans="2:33" ht="43" x14ac:dyDescent="0.5">
      <c r="B11" s="18" t="s">
        <v>369</v>
      </c>
      <c r="C11" s="19">
        <v>0.118281457350458</v>
      </c>
      <c r="D11" s="19">
        <v>0.12231319716967499</v>
      </c>
      <c r="E11" s="19">
        <v>0.109465023695289</v>
      </c>
      <c r="F11" s="19"/>
      <c r="G11" s="19">
        <v>0.14398016312907799</v>
      </c>
      <c r="H11" s="19">
        <v>0.102315286401488</v>
      </c>
      <c r="I11" s="19">
        <v>9.0719274576808201E-2</v>
      </c>
      <c r="J11" s="19">
        <v>0.12152364533279</v>
      </c>
      <c r="K11" s="19">
        <v>0.158017314537367</v>
      </c>
      <c r="L11" s="19">
        <v>0.14648138855123599</v>
      </c>
      <c r="M11" s="19"/>
      <c r="N11" s="19">
        <v>0.14814428507748001</v>
      </c>
      <c r="O11" s="19">
        <v>0.25878989234185701</v>
      </c>
      <c r="P11" s="19">
        <v>0.23898740773080501</v>
      </c>
      <c r="Q11" s="19">
        <v>0</v>
      </c>
      <c r="R11" s="19">
        <v>0.196775423563155</v>
      </c>
      <c r="S11" s="19">
        <v>0</v>
      </c>
      <c r="T11" s="19">
        <v>0.16499389325778799</v>
      </c>
      <c r="U11" s="19">
        <v>0.205937697780541</v>
      </c>
      <c r="V11" s="19">
        <v>0.10808433197869501</v>
      </c>
      <c r="W11" s="19">
        <v>3.6890544947132002E-2</v>
      </c>
      <c r="X11" s="19">
        <v>0</v>
      </c>
      <c r="Y11" s="19">
        <v>0.17680422208016799</v>
      </c>
      <c r="Z11" s="19">
        <v>4.9739856199975299E-2</v>
      </c>
      <c r="AA11" s="19">
        <v>0</v>
      </c>
      <c r="AB11" s="19">
        <v>5.3878085239284598E-2</v>
      </c>
      <c r="AC11" s="19">
        <v>0.148848747631627</v>
      </c>
      <c r="AD11" s="19">
        <v>0.12760265321554901</v>
      </c>
      <c r="AE11" s="19"/>
      <c r="AF11" s="19">
        <v>0.16970675559283299</v>
      </c>
      <c r="AG11" s="19">
        <v>6.7689881529740495E-2</v>
      </c>
    </row>
    <row r="12" spans="2:33" x14ac:dyDescent="0.5">
      <c r="B12" s="16" t="s">
        <v>542</v>
      </c>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G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123</v>
      </c>
      <c r="D7" s="10">
        <v>67</v>
      </c>
      <c r="E7" s="10">
        <v>55</v>
      </c>
      <c r="F7" s="10"/>
      <c r="G7" s="10">
        <v>9</v>
      </c>
      <c r="H7" s="10">
        <v>23</v>
      </c>
      <c r="I7" s="10">
        <v>30</v>
      </c>
      <c r="J7" s="10">
        <v>34</v>
      </c>
      <c r="K7" s="10">
        <v>20</v>
      </c>
      <c r="L7" s="10">
        <v>7</v>
      </c>
      <c r="M7" s="10"/>
      <c r="N7" s="10">
        <v>10</v>
      </c>
      <c r="O7" s="10">
        <v>5</v>
      </c>
      <c r="P7" s="10">
        <v>1</v>
      </c>
      <c r="Q7" s="10">
        <v>2</v>
      </c>
      <c r="R7" s="10">
        <v>1</v>
      </c>
      <c r="S7" s="10" t="s">
        <v>291</v>
      </c>
      <c r="T7" s="10">
        <v>4</v>
      </c>
      <c r="U7" s="10">
        <v>32</v>
      </c>
      <c r="V7" s="10">
        <v>6</v>
      </c>
      <c r="W7" s="10">
        <v>3</v>
      </c>
      <c r="X7" s="10">
        <v>1</v>
      </c>
      <c r="Y7" s="10">
        <v>32</v>
      </c>
      <c r="Z7" s="10">
        <v>7</v>
      </c>
      <c r="AA7" s="10">
        <v>1</v>
      </c>
      <c r="AB7" s="10">
        <v>12</v>
      </c>
      <c r="AC7" s="10">
        <v>1</v>
      </c>
      <c r="AD7" s="10">
        <v>5</v>
      </c>
      <c r="AE7" s="10"/>
      <c r="AF7" s="10">
        <v>89</v>
      </c>
      <c r="AG7" s="10">
        <v>34</v>
      </c>
    </row>
    <row r="8" spans="2:33" ht="30" customHeight="1" x14ac:dyDescent="0.5">
      <c r="B8" s="11" t="s">
        <v>20</v>
      </c>
      <c r="C8" s="11">
        <v>108</v>
      </c>
      <c r="D8" s="11">
        <v>55</v>
      </c>
      <c r="E8" s="11">
        <v>51</v>
      </c>
      <c r="F8" s="11"/>
      <c r="G8" s="11">
        <v>6</v>
      </c>
      <c r="H8" s="11">
        <v>16</v>
      </c>
      <c r="I8" s="11">
        <v>28</v>
      </c>
      <c r="J8" s="11">
        <v>31</v>
      </c>
      <c r="K8" s="11">
        <v>16</v>
      </c>
      <c r="L8" s="11">
        <v>11</v>
      </c>
      <c r="M8" s="11"/>
      <c r="N8" s="11">
        <v>8</v>
      </c>
      <c r="O8" s="11">
        <v>4</v>
      </c>
      <c r="P8" s="11">
        <v>1</v>
      </c>
      <c r="Q8" s="11">
        <v>2</v>
      </c>
      <c r="R8" s="11">
        <v>1</v>
      </c>
      <c r="S8" s="11" t="s">
        <v>291</v>
      </c>
      <c r="T8" s="11">
        <v>2</v>
      </c>
      <c r="U8" s="11">
        <v>28</v>
      </c>
      <c r="V8" s="11">
        <v>4</v>
      </c>
      <c r="W8" s="11">
        <v>3</v>
      </c>
      <c r="X8" s="11">
        <v>1</v>
      </c>
      <c r="Y8" s="11">
        <v>27</v>
      </c>
      <c r="Z8" s="11">
        <v>6</v>
      </c>
      <c r="AA8" s="11">
        <v>2</v>
      </c>
      <c r="AB8" s="11">
        <v>13</v>
      </c>
      <c r="AC8" s="11">
        <v>2</v>
      </c>
      <c r="AD8" s="11">
        <v>4</v>
      </c>
      <c r="AE8" s="11"/>
      <c r="AF8" s="11">
        <v>66</v>
      </c>
      <c r="AG8" s="11">
        <v>42</v>
      </c>
    </row>
    <row r="9" spans="2:33" ht="43" x14ac:dyDescent="0.5">
      <c r="B9" s="18" t="s">
        <v>371</v>
      </c>
      <c r="C9" s="17">
        <v>0.78329827782979899</v>
      </c>
      <c r="D9" s="17">
        <v>0.84862062707362595</v>
      </c>
      <c r="E9" s="17">
        <v>0.73097749790275401</v>
      </c>
      <c r="F9" s="17"/>
      <c r="G9" s="17">
        <v>0.39404799827964698</v>
      </c>
      <c r="H9" s="17">
        <v>0.83907470070180801</v>
      </c>
      <c r="I9" s="17">
        <v>0.83487658430502298</v>
      </c>
      <c r="J9" s="17">
        <v>0.70286528353859201</v>
      </c>
      <c r="K9" s="17">
        <v>0.791565875311672</v>
      </c>
      <c r="L9" s="17">
        <v>1</v>
      </c>
      <c r="M9" s="17"/>
      <c r="N9" s="17">
        <v>0.45565252000872403</v>
      </c>
      <c r="O9" s="17">
        <v>1</v>
      </c>
      <c r="P9" s="17">
        <v>1</v>
      </c>
      <c r="Q9" s="17">
        <v>0.57911475978270299</v>
      </c>
      <c r="R9" s="17">
        <v>0</v>
      </c>
      <c r="S9" s="17" t="s">
        <v>292</v>
      </c>
      <c r="T9" s="17">
        <v>0.50000766413736297</v>
      </c>
      <c r="U9" s="17">
        <v>0.90226598561621796</v>
      </c>
      <c r="V9" s="17">
        <v>0.66030691853192602</v>
      </c>
      <c r="W9" s="17">
        <v>1</v>
      </c>
      <c r="X9" s="17">
        <v>1</v>
      </c>
      <c r="Y9" s="17">
        <v>0.80266415001134195</v>
      </c>
      <c r="Z9" s="17">
        <v>0.78836134976138605</v>
      </c>
      <c r="AA9" s="17">
        <v>1</v>
      </c>
      <c r="AB9" s="17">
        <v>0.78834514319711202</v>
      </c>
      <c r="AC9" s="17">
        <v>1</v>
      </c>
      <c r="AD9" s="17">
        <v>0.41399453237751399</v>
      </c>
      <c r="AE9" s="17"/>
      <c r="AF9" s="17">
        <v>0.85984069237495797</v>
      </c>
      <c r="AG9" s="17">
        <v>0.66196668021729399</v>
      </c>
    </row>
    <row r="10" spans="2:33" ht="28.7" x14ac:dyDescent="0.5">
      <c r="B10" s="18" t="s">
        <v>372</v>
      </c>
      <c r="C10" s="17">
        <v>0.12022942812937</v>
      </c>
      <c r="D10" s="17">
        <v>8.0272764337027402E-2</v>
      </c>
      <c r="E10" s="17">
        <v>0.14294405902517199</v>
      </c>
      <c r="F10" s="17"/>
      <c r="G10" s="17">
        <v>0.60595200172035302</v>
      </c>
      <c r="H10" s="17">
        <v>7.7631019856547107E-2</v>
      </c>
      <c r="I10" s="17">
        <v>2.4811055980200999E-2</v>
      </c>
      <c r="J10" s="17">
        <v>0.19495016050299199</v>
      </c>
      <c r="K10" s="17">
        <v>8.5401246989998805E-2</v>
      </c>
      <c r="L10" s="17">
        <v>0</v>
      </c>
      <c r="M10" s="17"/>
      <c r="N10" s="17">
        <v>8.3250978679796805E-2</v>
      </c>
      <c r="O10" s="17">
        <v>0</v>
      </c>
      <c r="P10" s="17">
        <v>0</v>
      </c>
      <c r="Q10" s="17">
        <v>0.42088524021729701</v>
      </c>
      <c r="R10" s="17">
        <v>1</v>
      </c>
      <c r="S10" s="17" t="s">
        <v>292</v>
      </c>
      <c r="T10" s="17">
        <v>0.49999233586263703</v>
      </c>
      <c r="U10" s="17">
        <v>6.80324272329631E-2</v>
      </c>
      <c r="V10" s="17">
        <v>0.162516814588029</v>
      </c>
      <c r="W10" s="17">
        <v>0</v>
      </c>
      <c r="X10" s="17">
        <v>0</v>
      </c>
      <c r="Y10" s="17">
        <v>8.2147609145978503E-2</v>
      </c>
      <c r="Z10" s="17">
        <v>0</v>
      </c>
      <c r="AA10" s="17">
        <v>0</v>
      </c>
      <c r="AB10" s="17">
        <v>0.15273412851405099</v>
      </c>
      <c r="AC10" s="17">
        <v>0</v>
      </c>
      <c r="AD10" s="17">
        <v>0.58600546762248595</v>
      </c>
      <c r="AE10" s="17"/>
      <c r="AF10" s="17">
        <v>9.6566495374312805E-2</v>
      </c>
      <c r="AG10" s="17">
        <v>0.15773884630528101</v>
      </c>
    </row>
    <row r="11" spans="2:33" x14ac:dyDescent="0.5">
      <c r="B11" s="18" t="s">
        <v>77</v>
      </c>
      <c r="C11" s="19">
        <v>9.6472294040831102E-2</v>
      </c>
      <c r="D11" s="19">
        <v>7.1106608589346199E-2</v>
      </c>
      <c r="E11" s="19">
        <v>0.126078443072073</v>
      </c>
      <c r="F11" s="19"/>
      <c r="G11" s="19">
        <v>0</v>
      </c>
      <c r="H11" s="19">
        <v>8.3294279441644595E-2</v>
      </c>
      <c r="I11" s="19">
        <v>0.14031235971477601</v>
      </c>
      <c r="J11" s="19">
        <v>0.102184555958416</v>
      </c>
      <c r="K11" s="19">
        <v>0.123032877698329</v>
      </c>
      <c r="L11" s="19">
        <v>0</v>
      </c>
      <c r="M11" s="19"/>
      <c r="N11" s="19">
        <v>0.461096501311479</v>
      </c>
      <c r="O11" s="19">
        <v>0</v>
      </c>
      <c r="P11" s="19">
        <v>0</v>
      </c>
      <c r="Q11" s="19">
        <v>0</v>
      </c>
      <c r="R11" s="19">
        <v>0</v>
      </c>
      <c r="S11" s="19" t="s">
        <v>292</v>
      </c>
      <c r="T11" s="19">
        <v>0</v>
      </c>
      <c r="U11" s="19">
        <v>2.97015871508193E-2</v>
      </c>
      <c r="V11" s="19">
        <v>0.17717626688004501</v>
      </c>
      <c r="W11" s="19">
        <v>0</v>
      </c>
      <c r="X11" s="19">
        <v>0</v>
      </c>
      <c r="Y11" s="19">
        <v>0.11518824084267899</v>
      </c>
      <c r="Z11" s="19">
        <v>0.211638650238614</v>
      </c>
      <c r="AA11" s="19">
        <v>0</v>
      </c>
      <c r="AB11" s="19">
        <v>5.89207282888373E-2</v>
      </c>
      <c r="AC11" s="19">
        <v>0</v>
      </c>
      <c r="AD11" s="19">
        <v>0</v>
      </c>
      <c r="AE11" s="19"/>
      <c r="AF11" s="19">
        <v>4.3592812250728599E-2</v>
      </c>
      <c r="AG11" s="19">
        <v>0.180294473477426</v>
      </c>
    </row>
    <row r="12" spans="2:33" x14ac:dyDescent="0.5">
      <c r="B12" s="16" t="s">
        <v>544</v>
      </c>
    </row>
    <row r="13" spans="2:33" x14ac:dyDescent="0.5">
      <c r="B13" t="s">
        <v>59</v>
      </c>
    </row>
    <row r="14" spans="2:33" x14ac:dyDescent="0.5">
      <c r="B14" t="s">
        <v>60</v>
      </c>
    </row>
    <row r="16" spans="2:33" x14ac:dyDescent="0.5">
      <c r="B1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G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75</v>
      </c>
      <c r="D7" s="10">
        <v>44</v>
      </c>
      <c r="E7" s="10">
        <v>30</v>
      </c>
      <c r="F7" s="10"/>
      <c r="G7" s="10">
        <v>6</v>
      </c>
      <c r="H7" s="10">
        <v>15</v>
      </c>
      <c r="I7" s="10">
        <v>15</v>
      </c>
      <c r="J7" s="10">
        <v>19</v>
      </c>
      <c r="K7" s="10">
        <v>16</v>
      </c>
      <c r="L7" s="10">
        <v>4</v>
      </c>
      <c r="M7" s="10"/>
      <c r="N7" s="10">
        <v>7</v>
      </c>
      <c r="O7" s="10">
        <v>4</v>
      </c>
      <c r="P7" s="10">
        <v>1</v>
      </c>
      <c r="Q7" s="10" t="s">
        <v>291</v>
      </c>
      <c r="R7" s="10">
        <v>1</v>
      </c>
      <c r="S7" s="10" t="s">
        <v>291</v>
      </c>
      <c r="T7" s="10">
        <v>3</v>
      </c>
      <c r="U7" s="10">
        <v>22</v>
      </c>
      <c r="V7" s="10">
        <v>4</v>
      </c>
      <c r="W7" s="10">
        <v>1</v>
      </c>
      <c r="X7" s="10" t="s">
        <v>291</v>
      </c>
      <c r="Y7" s="10">
        <v>19</v>
      </c>
      <c r="Z7" s="10">
        <v>3</v>
      </c>
      <c r="AA7" s="10" t="s">
        <v>291</v>
      </c>
      <c r="AB7" s="10">
        <v>6</v>
      </c>
      <c r="AC7" s="10">
        <v>1</v>
      </c>
      <c r="AD7" s="10">
        <v>3</v>
      </c>
      <c r="AE7" s="10"/>
      <c r="AF7" s="10">
        <v>60</v>
      </c>
      <c r="AG7" s="10">
        <v>15</v>
      </c>
    </row>
    <row r="8" spans="2:33" ht="30" customHeight="1" x14ac:dyDescent="0.5">
      <c r="B8" s="11" t="s">
        <v>20</v>
      </c>
      <c r="C8" s="11">
        <v>63</v>
      </c>
      <c r="D8" s="11">
        <v>35</v>
      </c>
      <c r="E8" s="11">
        <v>26</v>
      </c>
      <c r="F8" s="11"/>
      <c r="G8" s="11">
        <v>4</v>
      </c>
      <c r="H8" s="11">
        <v>11</v>
      </c>
      <c r="I8" s="11">
        <v>13</v>
      </c>
      <c r="J8" s="11">
        <v>17</v>
      </c>
      <c r="K8" s="11">
        <v>13</v>
      </c>
      <c r="L8" s="11">
        <v>6</v>
      </c>
      <c r="M8" s="11"/>
      <c r="N8" s="11">
        <v>5</v>
      </c>
      <c r="O8" s="11">
        <v>3</v>
      </c>
      <c r="P8" s="11">
        <v>1</v>
      </c>
      <c r="Q8" s="11" t="s">
        <v>291</v>
      </c>
      <c r="R8" s="11">
        <v>1</v>
      </c>
      <c r="S8" s="11" t="s">
        <v>291</v>
      </c>
      <c r="T8" s="11">
        <v>2</v>
      </c>
      <c r="U8" s="11">
        <v>19</v>
      </c>
      <c r="V8" s="11">
        <v>3</v>
      </c>
      <c r="W8" s="11">
        <v>1</v>
      </c>
      <c r="X8" s="11" t="s">
        <v>291</v>
      </c>
      <c r="Y8" s="11">
        <v>16</v>
      </c>
      <c r="Z8" s="11">
        <v>2</v>
      </c>
      <c r="AA8" s="11" t="s">
        <v>291</v>
      </c>
      <c r="AB8" s="11">
        <v>5</v>
      </c>
      <c r="AC8" s="11">
        <v>2</v>
      </c>
      <c r="AD8" s="11">
        <v>3</v>
      </c>
      <c r="AE8" s="11"/>
      <c r="AF8" s="11">
        <v>45</v>
      </c>
      <c r="AG8" s="11">
        <v>18</v>
      </c>
    </row>
    <row r="9" spans="2:33" ht="43" x14ac:dyDescent="0.5">
      <c r="B9" s="18" t="s">
        <v>374</v>
      </c>
      <c r="C9" s="17">
        <v>3.4674291725093197E-2</v>
      </c>
      <c r="D9" s="17">
        <v>6.1637331058755303E-2</v>
      </c>
      <c r="E9" s="17">
        <v>0</v>
      </c>
      <c r="F9" s="17"/>
      <c r="G9" s="17">
        <v>0.147489185947134</v>
      </c>
      <c r="H9" s="17">
        <v>0</v>
      </c>
      <c r="I9" s="17">
        <v>5.4185052981144198E-2</v>
      </c>
      <c r="J9" s="17">
        <v>0</v>
      </c>
      <c r="K9" s="17">
        <v>7.0338549669636E-2</v>
      </c>
      <c r="L9" s="17">
        <v>0</v>
      </c>
      <c r="M9" s="17"/>
      <c r="N9" s="17">
        <v>0.136058647241661</v>
      </c>
      <c r="O9" s="17">
        <v>0</v>
      </c>
      <c r="P9" s="17">
        <v>0</v>
      </c>
      <c r="Q9" s="17" t="s">
        <v>292</v>
      </c>
      <c r="R9" s="17">
        <v>0</v>
      </c>
      <c r="S9" s="17" t="s">
        <v>292</v>
      </c>
      <c r="T9" s="17">
        <v>0</v>
      </c>
      <c r="U9" s="17">
        <v>3.1908219954499203E-2</v>
      </c>
      <c r="V9" s="17">
        <v>0</v>
      </c>
      <c r="W9" s="17">
        <v>0</v>
      </c>
      <c r="X9" s="17" t="s">
        <v>292</v>
      </c>
      <c r="Y9" s="17">
        <v>0</v>
      </c>
      <c r="Z9" s="17">
        <v>0</v>
      </c>
      <c r="AA9" s="17" t="s">
        <v>292</v>
      </c>
      <c r="AB9" s="17">
        <v>0.19336766470715899</v>
      </c>
      <c r="AC9" s="17">
        <v>0</v>
      </c>
      <c r="AD9" s="17">
        <v>0</v>
      </c>
      <c r="AE9" s="17"/>
      <c r="AF9" s="17">
        <v>4.87325278648904E-2</v>
      </c>
      <c r="AG9" s="17">
        <v>0</v>
      </c>
    </row>
    <row r="10" spans="2:33" ht="43" x14ac:dyDescent="0.5">
      <c r="B10" s="18" t="s">
        <v>375</v>
      </c>
      <c r="C10" s="17">
        <v>9.8664625539862896E-2</v>
      </c>
      <c r="D10" s="17">
        <v>7.6800970220793602E-2</v>
      </c>
      <c r="E10" s="17">
        <v>0.13252079703667999</v>
      </c>
      <c r="F10" s="17"/>
      <c r="G10" s="17">
        <v>0.15450628651744899</v>
      </c>
      <c r="H10" s="17">
        <v>0.118994059440169</v>
      </c>
      <c r="I10" s="17">
        <v>0</v>
      </c>
      <c r="J10" s="17">
        <v>0.17453988527391201</v>
      </c>
      <c r="K10" s="17">
        <v>5.1340021691029303E-2</v>
      </c>
      <c r="L10" s="17">
        <v>0.121230164829618</v>
      </c>
      <c r="M10" s="17"/>
      <c r="N10" s="17">
        <v>0.119259831078094</v>
      </c>
      <c r="O10" s="17">
        <v>0</v>
      </c>
      <c r="P10" s="17">
        <v>0</v>
      </c>
      <c r="Q10" s="17" t="s">
        <v>292</v>
      </c>
      <c r="R10" s="17">
        <v>0</v>
      </c>
      <c r="S10" s="17" t="s">
        <v>292</v>
      </c>
      <c r="T10" s="17">
        <v>0</v>
      </c>
      <c r="U10" s="17">
        <v>4.2057012370956798E-2</v>
      </c>
      <c r="V10" s="17">
        <v>0.497512819435174</v>
      </c>
      <c r="W10" s="17">
        <v>0</v>
      </c>
      <c r="X10" s="17" t="s">
        <v>292</v>
      </c>
      <c r="Y10" s="17">
        <v>0.110276167013965</v>
      </c>
      <c r="Z10" s="17">
        <v>0</v>
      </c>
      <c r="AA10" s="17" t="s">
        <v>292</v>
      </c>
      <c r="AB10" s="17">
        <v>0.13388968086971101</v>
      </c>
      <c r="AC10" s="17">
        <v>0</v>
      </c>
      <c r="AD10" s="17">
        <v>0.37456098295123003</v>
      </c>
      <c r="AE10" s="17"/>
      <c r="AF10" s="17">
        <v>9.04674270417056E-2</v>
      </c>
      <c r="AG10" s="17">
        <v>0.118882812887632</v>
      </c>
    </row>
    <row r="11" spans="2:33" ht="28.7" x14ac:dyDescent="0.5">
      <c r="B11" s="18" t="s">
        <v>376</v>
      </c>
      <c r="C11" s="17">
        <v>0.82911595682112305</v>
      </c>
      <c r="D11" s="17">
        <v>0.84127577690796096</v>
      </c>
      <c r="E11" s="17">
        <v>0.80503428008754296</v>
      </c>
      <c r="F11" s="17"/>
      <c r="G11" s="17">
        <v>0.69800452753541697</v>
      </c>
      <c r="H11" s="17">
        <v>0.81400312728220403</v>
      </c>
      <c r="I11" s="17">
        <v>0.94581494701885604</v>
      </c>
      <c r="J11" s="17">
        <v>0.82546011472608805</v>
      </c>
      <c r="K11" s="17">
        <v>0.87832142863933504</v>
      </c>
      <c r="L11" s="17">
        <v>0.59764603765068303</v>
      </c>
      <c r="M11" s="17"/>
      <c r="N11" s="17">
        <v>0.74468152168024504</v>
      </c>
      <c r="O11" s="17">
        <v>1</v>
      </c>
      <c r="P11" s="17">
        <v>1</v>
      </c>
      <c r="Q11" s="17" t="s">
        <v>292</v>
      </c>
      <c r="R11" s="17">
        <v>1</v>
      </c>
      <c r="S11" s="17" t="s">
        <v>292</v>
      </c>
      <c r="T11" s="17">
        <v>1</v>
      </c>
      <c r="U11" s="17">
        <v>0.88755153414927601</v>
      </c>
      <c r="V11" s="17">
        <v>0.502487180564826</v>
      </c>
      <c r="W11" s="17">
        <v>1</v>
      </c>
      <c r="X11" s="17" t="s">
        <v>292</v>
      </c>
      <c r="Y11" s="17">
        <v>0.78755464625444904</v>
      </c>
      <c r="Z11" s="17">
        <v>1</v>
      </c>
      <c r="AA11" s="17" t="s">
        <v>292</v>
      </c>
      <c r="AB11" s="17">
        <v>0.67274265442312997</v>
      </c>
      <c r="AC11" s="17">
        <v>1</v>
      </c>
      <c r="AD11" s="17">
        <v>0.62543901704877003</v>
      </c>
      <c r="AE11" s="17"/>
      <c r="AF11" s="17">
        <v>0.844761319324279</v>
      </c>
      <c r="AG11" s="17">
        <v>0.79052705717648497</v>
      </c>
    </row>
    <row r="12" spans="2:33" x14ac:dyDescent="0.5">
      <c r="B12" s="18" t="s">
        <v>231</v>
      </c>
      <c r="C12" s="19">
        <v>3.7545125913921E-2</v>
      </c>
      <c r="D12" s="19">
        <v>2.0285921812490001E-2</v>
      </c>
      <c r="E12" s="19">
        <v>6.2444922875776597E-2</v>
      </c>
      <c r="F12" s="19"/>
      <c r="G12" s="19">
        <v>0</v>
      </c>
      <c r="H12" s="19">
        <v>6.7002813277627304E-2</v>
      </c>
      <c r="I12" s="19">
        <v>0</v>
      </c>
      <c r="J12" s="19">
        <v>0</v>
      </c>
      <c r="K12" s="19">
        <v>0</v>
      </c>
      <c r="L12" s="19">
        <v>0.28112379751969901</v>
      </c>
      <c r="M12" s="19"/>
      <c r="N12" s="19">
        <v>0</v>
      </c>
      <c r="O12" s="19">
        <v>0</v>
      </c>
      <c r="P12" s="19">
        <v>0</v>
      </c>
      <c r="Q12" s="19" t="s">
        <v>292</v>
      </c>
      <c r="R12" s="19">
        <v>0</v>
      </c>
      <c r="S12" s="19" t="s">
        <v>292</v>
      </c>
      <c r="T12" s="19">
        <v>0</v>
      </c>
      <c r="U12" s="19">
        <v>3.84832335252683E-2</v>
      </c>
      <c r="V12" s="19">
        <v>0</v>
      </c>
      <c r="W12" s="19">
        <v>0</v>
      </c>
      <c r="X12" s="19" t="s">
        <v>292</v>
      </c>
      <c r="Y12" s="19">
        <v>0.102169186731586</v>
      </c>
      <c r="Z12" s="19">
        <v>0</v>
      </c>
      <c r="AA12" s="19" t="s">
        <v>292</v>
      </c>
      <c r="AB12" s="19">
        <v>0</v>
      </c>
      <c r="AC12" s="19">
        <v>0</v>
      </c>
      <c r="AD12" s="19">
        <v>0</v>
      </c>
      <c r="AE12" s="19"/>
      <c r="AF12" s="19">
        <v>1.6038725769125201E-2</v>
      </c>
      <c r="AG12" s="19">
        <v>9.0590129935882793E-2</v>
      </c>
    </row>
    <row r="13" spans="2:33" x14ac:dyDescent="0.5">
      <c r="B13" s="16" t="s">
        <v>545</v>
      </c>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G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151</v>
      </c>
      <c r="C9" s="17">
        <v>0.70110567486860398</v>
      </c>
      <c r="D9" s="17">
        <v>0.67848473121210295</v>
      </c>
      <c r="E9" s="17">
        <v>0.72348483764977001</v>
      </c>
      <c r="F9" s="17"/>
      <c r="G9" s="17">
        <v>0.60228051315611297</v>
      </c>
      <c r="H9" s="17">
        <v>0.69550006557820598</v>
      </c>
      <c r="I9" s="17">
        <v>0.68113368422387199</v>
      </c>
      <c r="J9" s="17">
        <v>0.75270982834838895</v>
      </c>
      <c r="K9" s="17">
        <v>0.74683895496007902</v>
      </c>
      <c r="L9" s="17">
        <v>0.68228037668408203</v>
      </c>
      <c r="M9" s="17"/>
      <c r="N9" s="17">
        <v>0.69857523370804497</v>
      </c>
      <c r="O9" s="17">
        <v>0.81554880950156705</v>
      </c>
      <c r="P9" s="17">
        <v>0.30743427292486097</v>
      </c>
      <c r="Q9" s="17">
        <v>0.64030534718824506</v>
      </c>
      <c r="R9" s="17">
        <v>0.34048399140673002</v>
      </c>
      <c r="S9" s="17">
        <v>0.431857723839011</v>
      </c>
      <c r="T9" s="17">
        <v>0.71575381398451199</v>
      </c>
      <c r="U9" s="17">
        <v>0.71391357053371496</v>
      </c>
      <c r="V9" s="17">
        <v>0.67037482702104101</v>
      </c>
      <c r="W9" s="17">
        <v>0.73187457804141998</v>
      </c>
      <c r="X9" s="17">
        <v>0.67831621888612603</v>
      </c>
      <c r="Y9" s="17">
        <v>0.75820302692553698</v>
      </c>
      <c r="Z9" s="17">
        <v>0.67633994372299899</v>
      </c>
      <c r="AA9" s="17">
        <v>0.568757547512179</v>
      </c>
      <c r="AB9" s="17">
        <v>0.725142063306634</v>
      </c>
      <c r="AC9" s="17">
        <v>0.801370550917472</v>
      </c>
      <c r="AD9" s="17">
        <v>0.69271634813249405</v>
      </c>
      <c r="AE9" s="17"/>
      <c r="AF9" s="17">
        <v>0.72705314543547395</v>
      </c>
      <c r="AG9" s="17">
        <v>0.68400684747692597</v>
      </c>
    </row>
    <row r="10" spans="2:33" x14ac:dyDescent="0.5">
      <c r="B10" s="18" t="s">
        <v>378</v>
      </c>
      <c r="C10" s="17">
        <v>0.47880860358043498</v>
      </c>
      <c r="D10" s="17">
        <v>0.539427970156104</v>
      </c>
      <c r="E10" s="17">
        <v>0.42144317345817001</v>
      </c>
      <c r="F10" s="17"/>
      <c r="G10" s="17">
        <v>0.302795418720887</v>
      </c>
      <c r="H10" s="17">
        <v>0.47905555841449599</v>
      </c>
      <c r="I10" s="17">
        <v>0.50736027349714696</v>
      </c>
      <c r="J10" s="17">
        <v>0.52203967623361602</v>
      </c>
      <c r="K10" s="17">
        <v>0.54325079126381803</v>
      </c>
      <c r="L10" s="17">
        <v>0.44226597856320399</v>
      </c>
      <c r="M10" s="17"/>
      <c r="N10" s="17">
        <v>0.354906283349256</v>
      </c>
      <c r="O10" s="17">
        <v>0.385887514491006</v>
      </c>
      <c r="P10" s="17">
        <v>0.408411914783879</v>
      </c>
      <c r="Q10" s="17">
        <v>0.42291742974012198</v>
      </c>
      <c r="R10" s="17">
        <v>0.41721696473626602</v>
      </c>
      <c r="S10" s="17">
        <v>0.66429259743002</v>
      </c>
      <c r="T10" s="17">
        <v>0.53305672164602202</v>
      </c>
      <c r="U10" s="17">
        <v>0.58325852759369801</v>
      </c>
      <c r="V10" s="17">
        <v>0.49538612263089099</v>
      </c>
      <c r="W10" s="17">
        <v>0.43111546664411299</v>
      </c>
      <c r="X10" s="17">
        <v>0.36189651823312002</v>
      </c>
      <c r="Y10" s="17">
        <v>0.55325671490241601</v>
      </c>
      <c r="Z10" s="17">
        <v>0.53475075679025297</v>
      </c>
      <c r="AA10" s="17">
        <v>0.41979226055742003</v>
      </c>
      <c r="AB10" s="17">
        <v>0.40524039552902902</v>
      </c>
      <c r="AC10" s="17">
        <v>0.45680445650669299</v>
      </c>
      <c r="AD10" s="17">
        <v>0.40657207491055802</v>
      </c>
      <c r="AE10" s="17"/>
      <c r="AF10" s="17">
        <v>0.56577349040543801</v>
      </c>
      <c r="AG10" s="17">
        <v>0.42150060567268999</v>
      </c>
    </row>
    <row r="11" spans="2:33" x14ac:dyDescent="0.5">
      <c r="B11" s="18" t="s">
        <v>379</v>
      </c>
      <c r="C11" s="17">
        <v>0.40795080559507702</v>
      </c>
      <c r="D11" s="17">
        <v>0.40457460369751402</v>
      </c>
      <c r="E11" s="17">
        <v>0.41270118118759302</v>
      </c>
      <c r="F11" s="17"/>
      <c r="G11" s="17">
        <v>0.36784012075924599</v>
      </c>
      <c r="H11" s="17">
        <v>0.38565984554393401</v>
      </c>
      <c r="I11" s="17">
        <v>0.403888790307593</v>
      </c>
      <c r="J11" s="17">
        <v>0.45571615765034301</v>
      </c>
      <c r="K11" s="17">
        <v>0.37156188544937102</v>
      </c>
      <c r="L11" s="17">
        <v>0.42424475056528399</v>
      </c>
      <c r="M11" s="17"/>
      <c r="N11" s="17">
        <v>0.35819254927980898</v>
      </c>
      <c r="O11" s="17">
        <v>0.40228391396718199</v>
      </c>
      <c r="P11" s="17">
        <v>0.145847466792768</v>
      </c>
      <c r="Q11" s="17">
        <v>0.32138306796170801</v>
      </c>
      <c r="R11" s="17">
        <v>0.13986437095316701</v>
      </c>
      <c r="S11" s="17">
        <v>0.64415584901522005</v>
      </c>
      <c r="T11" s="17">
        <v>0.42449373345869401</v>
      </c>
      <c r="U11" s="17">
        <v>0.35693139695130199</v>
      </c>
      <c r="V11" s="17">
        <v>0.37266275570344698</v>
      </c>
      <c r="W11" s="17">
        <v>0.45718295631049499</v>
      </c>
      <c r="X11" s="17">
        <v>0.30228451904620801</v>
      </c>
      <c r="Y11" s="17">
        <v>0.47195965819761498</v>
      </c>
      <c r="Z11" s="17">
        <v>0.48372059121508498</v>
      </c>
      <c r="AA11" s="17">
        <v>0.34961925392035897</v>
      </c>
      <c r="AB11" s="17">
        <v>0.45084939394760198</v>
      </c>
      <c r="AC11" s="17">
        <v>0.38152544344987099</v>
      </c>
      <c r="AD11" s="17">
        <v>0.36153784531671201</v>
      </c>
      <c r="AE11" s="17"/>
      <c r="AF11" s="17">
        <v>0.40670534190959701</v>
      </c>
      <c r="AG11" s="17">
        <v>0.40877153948995698</v>
      </c>
    </row>
    <row r="12" spans="2:33" x14ac:dyDescent="0.5">
      <c r="B12" s="18" t="s">
        <v>380</v>
      </c>
      <c r="C12" s="17">
        <v>0.38490107968478099</v>
      </c>
      <c r="D12" s="17">
        <v>0.39319388984176001</v>
      </c>
      <c r="E12" s="17">
        <v>0.37860421458267401</v>
      </c>
      <c r="F12" s="17"/>
      <c r="G12" s="17">
        <v>0.38752626786608702</v>
      </c>
      <c r="H12" s="17">
        <v>0.37801127828702902</v>
      </c>
      <c r="I12" s="17">
        <v>0.38523312405035898</v>
      </c>
      <c r="J12" s="17">
        <v>0.37353682419013701</v>
      </c>
      <c r="K12" s="17">
        <v>0.38189919656557803</v>
      </c>
      <c r="L12" s="17">
        <v>0.39882207874592701</v>
      </c>
      <c r="M12" s="17"/>
      <c r="N12" s="17">
        <v>0.35237695755192899</v>
      </c>
      <c r="O12" s="17">
        <v>4.7494063500982599E-2</v>
      </c>
      <c r="P12" s="17">
        <v>0</v>
      </c>
      <c r="Q12" s="17">
        <v>0.30231037408464301</v>
      </c>
      <c r="R12" s="17">
        <v>0.47213392865043702</v>
      </c>
      <c r="S12" s="17">
        <v>0.64415584901522005</v>
      </c>
      <c r="T12" s="17">
        <v>0.42197346365785399</v>
      </c>
      <c r="U12" s="17">
        <v>0.33720895257323702</v>
      </c>
      <c r="V12" s="17">
        <v>0.3814047455058</v>
      </c>
      <c r="W12" s="17">
        <v>0.22004280063919501</v>
      </c>
      <c r="X12" s="17">
        <v>0.236839542538819</v>
      </c>
      <c r="Y12" s="17">
        <v>0.66062913519947597</v>
      </c>
      <c r="Z12" s="17">
        <v>0.31931356736557698</v>
      </c>
      <c r="AA12" s="17">
        <v>0.30102108415476603</v>
      </c>
      <c r="AB12" s="17">
        <v>0.34339758632577799</v>
      </c>
      <c r="AC12" s="17">
        <v>0.52168271328554305</v>
      </c>
      <c r="AD12" s="17">
        <v>0.36435829610992498</v>
      </c>
      <c r="AE12" s="17"/>
      <c r="AF12" s="17">
        <v>0.43076396429397701</v>
      </c>
      <c r="AG12" s="17">
        <v>0.35467842096372898</v>
      </c>
    </row>
    <row r="13" spans="2:33" x14ac:dyDescent="0.5">
      <c r="B13" s="18" t="s">
        <v>381</v>
      </c>
      <c r="C13" s="17">
        <v>0.28029717699212298</v>
      </c>
      <c r="D13" s="17">
        <v>0.31328601036106302</v>
      </c>
      <c r="E13" s="17">
        <v>0.25040400534981599</v>
      </c>
      <c r="F13" s="17"/>
      <c r="G13" s="17">
        <v>0.47455355465614701</v>
      </c>
      <c r="H13" s="17">
        <v>0.39498617499882799</v>
      </c>
      <c r="I13" s="17">
        <v>0.308659210330542</v>
      </c>
      <c r="J13" s="17">
        <v>0.24535403981273399</v>
      </c>
      <c r="K13" s="17">
        <v>0.21159536577825599</v>
      </c>
      <c r="L13" s="17">
        <v>0.19905649055954</v>
      </c>
      <c r="M13" s="17"/>
      <c r="N13" s="17">
        <v>0.267742534989238</v>
      </c>
      <c r="O13" s="17">
        <v>0.21779739264901801</v>
      </c>
      <c r="P13" s="17">
        <v>0.124550918590177</v>
      </c>
      <c r="Q13" s="17">
        <v>0.15499119237200901</v>
      </c>
      <c r="R13" s="17">
        <v>7.8008431965659999E-2</v>
      </c>
      <c r="S13" s="17">
        <v>0.16765586618179501</v>
      </c>
      <c r="T13" s="17">
        <v>0.27339720095815701</v>
      </c>
      <c r="U13" s="17">
        <v>0.35032108078231</v>
      </c>
      <c r="V13" s="17">
        <v>0.24796515978797501</v>
      </c>
      <c r="W13" s="17">
        <v>0.290941855813174</v>
      </c>
      <c r="X13" s="17">
        <v>0.19653424421423299</v>
      </c>
      <c r="Y13" s="17">
        <v>0.25718163205804301</v>
      </c>
      <c r="Z13" s="17">
        <v>0.33394737441986799</v>
      </c>
      <c r="AA13" s="17">
        <v>0.29879873389655098</v>
      </c>
      <c r="AB13" s="17">
        <v>0.27724301706350701</v>
      </c>
      <c r="AC13" s="17">
        <v>0.38476706050468901</v>
      </c>
      <c r="AD13" s="17">
        <v>0.31716088889522398</v>
      </c>
      <c r="AE13" s="17"/>
      <c r="AF13" s="17">
        <v>0.36975915580207602</v>
      </c>
      <c r="AG13" s="17">
        <v>0.22134364894602601</v>
      </c>
    </row>
    <row r="14" spans="2:33" x14ac:dyDescent="0.5">
      <c r="B14" s="18" t="s">
        <v>382</v>
      </c>
      <c r="C14" s="17">
        <v>0.24157443859163399</v>
      </c>
      <c r="D14" s="17">
        <v>0.22290128444393301</v>
      </c>
      <c r="E14" s="17">
        <v>0.26004532757724103</v>
      </c>
      <c r="F14" s="17"/>
      <c r="G14" s="17">
        <v>0.221896544264924</v>
      </c>
      <c r="H14" s="17">
        <v>0.236938669638321</v>
      </c>
      <c r="I14" s="17">
        <v>0.285387407417654</v>
      </c>
      <c r="J14" s="17">
        <v>0.32130024681612901</v>
      </c>
      <c r="K14" s="17">
        <v>0.27578604586663802</v>
      </c>
      <c r="L14" s="17">
        <v>0.13019344240306099</v>
      </c>
      <c r="M14" s="17"/>
      <c r="N14" s="17">
        <v>0.112301167886904</v>
      </c>
      <c r="O14" s="17">
        <v>0.13946186213855399</v>
      </c>
      <c r="P14" s="17">
        <v>7.6610691660761399E-2</v>
      </c>
      <c r="Q14" s="17">
        <v>0.17825938254841001</v>
      </c>
      <c r="R14" s="17">
        <v>0.25426112573161003</v>
      </c>
      <c r="S14" s="17">
        <v>0.23243487359100801</v>
      </c>
      <c r="T14" s="17">
        <v>0.13392681664293901</v>
      </c>
      <c r="U14" s="17">
        <v>0.31316443944792099</v>
      </c>
      <c r="V14" s="17">
        <v>0.25012319981138198</v>
      </c>
      <c r="W14" s="17">
        <v>0.38643742166511202</v>
      </c>
      <c r="X14" s="17">
        <v>0.19430009820442101</v>
      </c>
      <c r="Y14" s="17">
        <v>0.19976465015457101</v>
      </c>
      <c r="Z14" s="17">
        <v>0.26896349440068801</v>
      </c>
      <c r="AA14" s="17">
        <v>0.14889002974926899</v>
      </c>
      <c r="AB14" s="17">
        <v>0.28824390754852502</v>
      </c>
      <c r="AC14" s="17">
        <v>0.26712044638002802</v>
      </c>
      <c r="AD14" s="17">
        <v>0.20031145132447301</v>
      </c>
      <c r="AE14" s="17"/>
      <c r="AF14" s="17">
        <v>0.243752910653833</v>
      </c>
      <c r="AG14" s="17">
        <v>0.24013887215855401</v>
      </c>
    </row>
    <row r="15" spans="2:33" ht="28.7" x14ac:dyDescent="0.5">
      <c r="B15" s="18" t="s">
        <v>383</v>
      </c>
      <c r="C15" s="17">
        <v>0.217830773577288</v>
      </c>
      <c r="D15" s="17">
        <v>0.236824792379423</v>
      </c>
      <c r="E15" s="17">
        <v>0.19925912160597101</v>
      </c>
      <c r="F15" s="17"/>
      <c r="G15" s="17">
        <v>0.291660559129162</v>
      </c>
      <c r="H15" s="17">
        <v>0.28803198314165601</v>
      </c>
      <c r="I15" s="17">
        <v>0.22551789282067999</v>
      </c>
      <c r="J15" s="17">
        <v>0.181406044582957</v>
      </c>
      <c r="K15" s="17">
        <v>0.21620917936325701</v>
      </c>
      <c r="L15" s="17">
        <v>0.17644106107430299</v>
      </c>
      <c r="M15" s="17"/>
      <c r="N15" s="17">
        <v>0.250494430606297</v>
      </c>
      <c r="O15" s="17">
        <v>8.7378213693785706E-2</v>
      </c>
      <c r="P15" s="17">
        <v>0.13128794242629299</v>
      </c>
      <c r="Q15" s="17">
        <v>0.177417724348397</v>
      </c>
      <c r="R15" s="17">
        <v>0.180895791600752</v>
      </c>
      <c r="S15" s="17">
        <v>0.33570740256998</v>
      </c>
      <c r="T15" s="17">
        <v>0.22686108876003999</v>
      </c>
      <c r="U15" s="17">
        <v>0.26583145380613699</v>
      </c>
      <c r="V15" s="17">
        <v>0.18126303423647599</v>
      </c>
      <c r="W15" s="17">
        <v>0.22807843971849801</v>
      </c>
      <c r="X15" s="17">
        <v>0.17459055140083299</v>
      </c>
      <c r="Y15" s="17">
        <v>0.25058963141978702</v>
      </c>
      <c r="Z15" s="17">
        <v>0.23461247326547499</v>
      </c>
      <c r="AA15" s="17">
        <v>0.19023231161469101</v>
      </c>
      <c r="AB15" s="17">
        <v>0.178555044470671</v>
      </c>
      <c r="AC15" s="17">
        <v>0.17630704432404101</v>
      </c>
      <c r="AD15" s="17">
        <v>0.22008150337976201</v>
      </c>
      <c r="AE15" s="17"/>
      <c r="AF15" s="17">
        <v>0.27605994895372499</v>
      </c>
      <c r="AG15" s="17">
        <v>0.17945899408704899</v>
      </c>
    </row>
    <row r="16" spans="2:33" x14ac:dyDescent="0.5">
      <c r="B16" s="18" t="s">
        <v>384</v>
      </c>
      <c r="C16" s="17">
        <v>0.10835639965072801</v>
      </c>
      <c r="D16" s="17">
        <v>0.106830711908055</v>
      </c>
      <c r="E16" s="17">
        <v>0.11020876053555401</v>
      </c>
      <c r="F16" s="17"/>
      <c r="G16" s="17">
        <v>0.11655679232277801</v>
      </c>
      <c r="H16" s="17">
        <v>8.1661998666583996E-2</v>
      </c>
      <c r="I16" s="17">
        <v>0.10404137330282601</v>
      </c>
      <c r="J16" s="17">
        <v>8.38564268355666E-2</v>
      </c>
      <c r="K16" s="17">
        <v>0.107304098979373</v>
      </c>
      <c r="L16" s="17">
        <v>0.144163455999544</v>
      </c>
      <c r="M16" s="17"/>
      <c r="N16" s="17">
        <v>0.108691207118259</v>
      </c>
      <c r="O16" s="17">
        <v>0.107048211279355</v>
      </c>
      <c r="P16" s="17">
        <v>0.45292622626107298</v>
      </c>
      <c r="Q16" s="17">
        <v>9.5359755050893794E-2</v>
      </c>
      <c r="R16" s="17">
        <v>0.31566437798786201</v>
      </c>
      <c r="S16" s="17">
        <v>0</v>
      </c>
      <c r="T16" s="17">
        <v>0.10176152296329199</v>
      </c>
      <c r="U16" s="17">
        <v>7.8722254662422095E-2</v>
      </c>
      <c r="V16" s="17">
        <v>0.139335837438852</v>
      </c>
      <c r="W16" s="17">
        <v>5.35781194211798E-2</v>
      </c>
      <c r="X16" s="17">
        <v>0.17504011451925799</v>
      </c>
      <c r="Y16" s="17">
        <v>6.4818378568478593E-2</v>
      </c>
      <c r="Z16" s="17">
        <v>0.13259629937324199</v>
      </c>
      <c r="AA16" s="17">
        <v>0.21677650683095001</v>
      </c>
      <c r="AB16" s="17">
        <v>0.107005785182055</v>
      </c>
      <c r="AC16" s="17">
        <v>0.14197008949508799</v>
      </c>
      <c r="AD16" s="17">
        <v>8.7355144641588001E-2</v>
      </c>
      <c r="AE16" s="17"/>
      <c r="AF16" s="17">
        <v>7.2035400614533507E-2</v>
      </c>
      <c r="AG16" s="17">
        <v>0.132291160135865</v>
      </c>
    </row>
    <row r="17" spans="2:33" x14ac:dyDescent="0.5">
      <c r="B17" s="18" t="s">
        <v>385</v>
      </c>
      <c r="C17" s="17">
        <v>9.1146845382943195E-2</v>
      </c>
      <c r="D17" s="17">
        <v>0.110420143789539</v>
      </c>
      <c r="E17" s="17">
        <v>7.3400933387916201E-2</v>
      </c>
      <c r="F17" s="17"/>
      <c r="G17" s="17">
        <v>0.143627464160973</v>
      </c>
      <c r="H17" s="17">
        <v>0.14376984456699499</v>
      </c>
      <c r="I17" s="17">
        <v>0.10028530625007299</v>
      </c>
      <c r="J17" s="17">
        <v>7.1600408777691402E-2</v>
      </c>
      <c r="K17" s="17">
        <v>5.83883872992658E-2</v>
      </c>
      <c r="L17" s="17">
        <v>7.3876354799579005E-2</v>
      </c>
      <c r="M17" s="17"/>
      <c r="N17" s="17">
        <v>9.4940173778294196E-2</v>
      </c>
      <c r="O17" s="17">
        <v>0</v>
      </c>
      <c r="P17" s="17">
        <v>0.11717700206142199</v>
      </c>
      <c r="Q17" s="17">
        <v>3.6455637747591002E-2</v>
      </c>
      <c r="R17" s="17">
        <v>0</v>
      </c>
      <c r="S17" s="17">
        <v>0.33570740256998</v>
      </c>
      <c r="T17" s="17">
        <v>4.76720846430106E-2</v>
      </c>
      <c r="U17" s="17">
        <v>0.113758412301056</v>
      </c>
      <c r="V17" s="17">
        <v>8.1981078405042804E-2</v>
      </c>
      <c r="W17" s="17">
        <v>0.18972535931512899</v>
      </c>
      <c r="X17" s="17">
        <v>6.7682267010554104E-2</v>
      </c>
      <c r="Y17" s="17">
        <v>0.102820339923647</v>
      </c>
      <c r="Z17" s="17">
        <v>0.130486811101545</v>
      </c>
      <c r="AA17" s="17">
        <v>0</v>
      </c>
      <c r="AB17" s="17">
        <v>7.1695405841678606E-2</v>
      </c>
      <c r="AC17" s="17">
        <v>0</v>
      </c>
      <c r="AD17" s="17">
        <v>0.11472770305065499</v>
      </c>
      <c r="AE17" s="17"/>
      <c r="AF17" s="17">
        <v>0.11085560153381201</v>
      </c>
      <c r="AG17" s="17">
        <v>7.8159197178087295E-2</v>
      </c>
    </row>
    <row r="18" spans="2:33" x14ac:dyDescent="0.5">
      <c r="B18" s="18" t="s">
        <v>76</v>
      </c>
      <c r="C18" s="19">
        <v>1.5985901914326601E-2</v>
      </c>
      <c r="D18" s="19">
        <v>1.26942683672523E-2</v>
      </c>
      <c r="E18" s="19">
        <v>1.9138873305542099E-2</v>
      </c>
      <c r="F18" s="19"/>
      <c r="G18" s="19">
        <v>1.1046154668177899E-2</v>
      </c>
      <c r="H18" s="19">
        <v>1.8949922394758501E-2</v>
      </c>
      <c r="I18" s="19">
        <v>1.39263340356951E-2</v>
      </c>
      <c r="J18" s="19">
        <v>6.7444322363299997E-3</v>
      </c>
      <c r="K18" s="19">
        <v>8.4294337526056307E-3</v>
      </c>
      <c r="L18" s="19">
        <v>3.03494538282079E-2</v>
      </c>
      <c r="M18" s="19"/>
      <c r="N18" s="19">
        <v>2.2374799317964399E-2</v>
      </c>
      <c r="O18" s="19">
        <v>0.12927330508776699</v>
      </c>
      <c r="P18" s="19">
        <v>0</v>
      </c>
      <c r="Q18" s="19">
        <v>0</v>
      </c>
      <c r="R18" s="19">
        <v>0</v>
      </c>
      <c r="S18" s="19">
        <v>0</v>
      </c>
      <c r="T18" s="19">
        <v>2.2230238679981099E-2</v>
      </c>
      <c r="U18" s="19">
        <v>1.17490650399205E-2</v>
      </c>
      <c r="V18" s="19">
        <v>3.3424967366183202E-2</v>
      </c>
      <c r="W18" s="19">
        <v>0</v>
      </c>
      <c r="X18" s="19">
        <v>0</v>
      </c>
      <c r="Y18" s="19">
        <v>1.1042189045615399E-2</v>
      </c>
      <c r="Z18" s="19">
        <v>7.1631899730743402E-3</v>
      </c>
      <c r="AA18" s="19">
        <v>0</v>
      </c>
      <c r="AB18" s="19">
        <v>1.36802790799582E-2</v>
      </c>
      <c r="AC18" s="19">
        <v>5.7674184307008901E-2</v>
      </c>
      <c r="AD18" s="19">
        <v>2.19084195423088E-2</v>
      </c>
      <c r="AE18" s="19"/>
      <c r="AF18" s="19">
        <v>2.06113531708376E-2</v>
      </c>
      <c r="AG18" s="19">
        <v>1.2937828598668599E-2</v>
      </c>
    </row>
    <row r="19" spans="2:33" x14ac:dyDescent="0.5">
      <c r="B19" s="16"/>
    </row>
    <row r="20" spans="2:33" x14ac:dyDescent="0.5">
      <c r="B20" t="s">
        <v>59</v>
      </c>
    </row>
    <row r="21" spans="2:33" x14ac:dyDescent="0.5">
      <c r="B21" t="s">
        <v>60</v>
      </c>
    </row>
    <row r="23" spans="2:33" x14ac:dyDescent="0.5">
      <c r="B23"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G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151</v>
      </c>
      <c r="C9" s="17">
        <v>0.77062512740578604</v>
      </c>
      <c r="D9" s="17">
        <v>0.74737071503765595</v>
      </c>
      <c r="E9" s="17">
        <v>0.79386839189784397</v>
      </c>
      <c r="F9" s="17"/>
      <c r="G9" s="17">
        <v>0.70369380976640405</v>
      </c>
      <c r="H9" s="17">
        <v>0.68551684883420405</v>
      </c>
      <c r="I9" s="17">
        <v>0.786958051906409</v>
      </c>
      <c r="J9" s="17">
        <v>0.779662042454905</v>
      </c>
      <c r="K9" s="17">
        <v>0.82309569786385905</v>
      </c>
      <c r="L9" s="17">
        <v>0.78718139137993304</v>
      </c>
      <c r="M9" s="17"/>
      <c r="N9" s="17">
        <v>0.72920113088257199</v>
      </c>
      <c r="O9" s="17">
        <v>0.80925809961057504</v>
      </c>
      <c r="P9" s="17">
        <v>0.62368446539968903</v>
      </c>
      <c r="Q9" s="17">
        <v>0.79560290883631601</v>
      </c>
      <c r="R9" s="17">
        <v>0.42600672343679502</v>
      </c>
      <c r="S9" s="17">
        <v>0.83234413381820505</v>
      </c>
      <c r="T9" s="17">
        <v>0.74152365434793599</v>
      </c>
      <c r="U9" s="17">
        <v>0.81977113466650997</v>
      </c>
      <c r="V9" s="17">
        <v>0.7285711734832</v>
      </c>
      <c r="W9" s="17">
        <v>0.76098331226751204</v>
      </c>
      <c r="X9" s="17">
        <v>0.84391288541277698</v>
      </c>
      <c r="Y9" s="17">
        <v>0.810272434543438</v>
      </c>
      <c r="Z9" s="17">
        <v>0.74949276559778499</v>
      </c>
      <c r="AA9" s="17">
        <v>0.95645523294314805</v>
      </c>
      <c r="AB9" s="17">
        <v>0.74807341836506802</v>
      </c>
      <c r="AC9" s="17">
        <v>0.71328433479496101</v>
      </c>
      <c r="AD9" s="17">
        <v>0.74577612335277499</v>
      </c>
      <c r="AE9" s="17"/>
      <c r="AF9" s="17">
        <v>0.79916044382891904</v>
      </c>
      <c r="AG9" s="17">
        <v>0.75182096501821905</v>
      </c>
    </row>
    <row r="10" spans="2:33" x14ac:dyDescent="0.5">
      <c r="B10" s="18" t="s">
        <v>378</v>
      </c>
      <c r="C10" s="17">
        <v>0.57406211593672296</v>
      </c>
      <c r="D10" s="17">
        <v>0.61461381641239399</v>
      </c>
      <c r="E10" s="17">
        <v>0.53820459493710504</v>
      </c>
      <c r="F10" s="17"/>
      <c r="G10" s="17">
        <v>0.46948520116616999</v>
      </c>
      <c r="H10" s="17">
        <v>0.54010859416301105</v>
      </c>
      <c r="I10" s="17">
        <v>0.61968713214499604</v>
      </c>
      <c r="J10" s="17">
        <v>0.56493837875972197</v>
      </c>
      <c r="K10" s="17">
        <v>0.64533260620362398</v>
      </c>
      <c r="L10" s="17">
        <v>0.55550653463683597</v>
      </c>
      <c r="M10" s="17"/>
      <c r="N10" s="17">
        <v>0.487491471644522</v>
      </c>
      <c r="O10" s="17">
        <v>0.74375535570496198</v>
      </c>
      <c r="P10" s="17">
        <v>0.47476659661125498</v>
      </c>
      <c r="Q10" s="17">
        <v>0.62459290905710896</v>
      </c>
      <c r="R10" s="17">
        <v>0.48526606643055997</v>
      </c>
      <c r="S10" s="17">
        <v>0.49663673124822399</v>
      </c>
      <c r="T10" s="17">
        <v>0.54348932567124497</v>
      </c>
      <c r="U10" s="17">
        <v>0.63871393319400704</v>
      </c>
      <c r="V10" s="17">
        <v>0.54692378860934598</v>
      </c>
      <c r="W10" s="17">
        <v>0.58869357312733805</v>
      </c>
      <c r="X10" s="17">
        <v>0.34615887900979903</v>
      </c>
      <c r="Y10" s="17">
        <v>0.662306860200364</v>
      </c>
      <c r="Z10" s="17">
        <v>0.56484552780210695</v>
      </c>
      <c r="AA10" s="17">
        <v>0.70418326666550102</v>
      </c>
      <c r="AB10" s="17">
        <v>0.484174011074961</v>
      </c>
      <c r="AC10" s="17">
        <v>0.68365090866346301</v>
      </c>
      <c r="AD10" s="17">
        <v>0.46970130937347299</v>
      </c>
      <c r="AE10" s="17"/>
      <c r="AF10" s="17">
        <v>0.66361992277619397</v>
      </c>
      <c r="AG10" s="17">
        <v>0.51504543927150304</v>
      </c>
    </row>
    <row r="11" spans="2:33" x14ac:dyDescent="0.5">
      <c r="B11" s="18" t="s">
        <v>380</v>
      </c>
      <c r="C11" s="17">
        <v>0.55396550124785804</v>
      </c>
      <c r="D11" s="17">
        <v>0.56319542749241103</v>
      </c>
      <c r="E11" s="17">
        <v>0.54514922126052001</v>
      </c>
      <c r="F11" s="17"/>
      <c r="G11" s="17">
        <v>0.601458217024751</v>
      </c>
      <c r="H11" s="17">
        <v>0.53396458864274299</v>
      </c>
      <c r="I11" s="17">
        <v>0.580020463861596</v>
      </c>
      <c r="J11" s="17">
        <v>0.54983191140209098</v>
      </c>
      <c r="K11" s="17">
        <v>0.57118952399058998</v>
      </c>
      <c r="L11" s="17">
        <v>0.51972877217706603</v>
      </c>
      <c r="M11" s="17"/>
      <c r="N11" s="17">
        <v>0.46062948743411097</v>
      </c>
      <c r="O11" s="17">
        <v>0.54858652925352203</v>
      </c>
      <c r="P11" s="17">
        <v>0.40015030619738301</v>
      </c>
      <c r="Q11" s="17">
        <v>0.52732632673214797</v>
      </c>
      <c r="R11" s="17">
        <v>0.63671251029186604</v>
      </c>
      <c r="S11" s="17">
        <v>0.83234413381820505</v>
      </c>
      <c r="T11" s="17">
        <v>0.42365447481852803</v>
      </c>
      <c r="U11" s="17">
        <v>0.54052088454143099</v>
      </c>
      <c r="V11" s="17">
        <v>0.51169182352078602</v>
      </c>
      <c r="W11" s="17">
        <v>0.52408538903531399</v>
      </c>
      <c r="X11" s="17">
        <v>0.39017769277120901</v>
      </c>
      <c r="Y11" s="17">
        <v>0.720654739629076</v>
      </c>
      <c r="Z11" s="17">
        <v>0.53342234677651901</v>
      </c>
      <c r="AA11" s="17">
        <v>0.53315010082204495</v>
      </c>
      <c r="AB11" s="17">
        <v>0.511676178468909</v>
      </c>
      <c r="AC11" s="17">
        <v>0.57970314969651704</v>
      </c>
      <c r="AD11" s="17">
        <v>0.58001263143368498</v>
      </c>
      <c r="AE11" s="17"/>
      <c r="AF11" s="17">
        <v>0.60386213281991197</v>
      </c>
      <c r="AG11" s="17">
        <v>0.52108468966824995</v>
      </c>
    </row>
    <row r="12" spans="2:33" x14ac:dyDescent="0.5">
      <c r="B12" s="18" t="s">
        <v>379</v>
      </c>
      <c r="C12" s="17">
        <v>0.54587644010746905</v>
      </c>
      <c r="D12" s="17">
        <v>0.54856654932106597</v>
      </c>
      <c r="E12" s="17">
        <v>0.54546430206359098</v>
      </c>
      <c r="F12" s="17"/>
      <c r="G12" s="17">
        <v>0.46545016322687199</v>
      </c>
      <c r="H12" s="17">
        <v>0.42152578417847197</v>
      </c>
      <c r="I12" s="17">
        <v>0.53145182693307702</v>
      </c>
      <c r="J12" s="17">
        <v>0.59185290103724397</v>
      </c>
      <c r="K12" s="17">
        <v>0.57019664510710899</v>
      </c>
      <c r="L12" s="17">
        <v>0.60180819350489001</v>
      </c>
      <c r="M12" s="17"/>
      <c r="N12" s="17">
        <v>0.51140901672952099</v>
      </c>
      <c r="O12" s="17">
        <v>0.40675934594843999</v>
      </c>
      <c r="P12" s="17">
        <v>0.24584342694387501</v>
      </c>
      <c r="Q12" s="17">
        <v>0.62991120319460803</v>
      </c>
      <c r="R12" s="17">
        <v>0.41190073229970298</v>
      </c>
      <c r="S12" s="17">
        <v>0.59990926022719604</v>
      </c>
      <c r="T12" s="17">
        <v>0.55069092643148798</v>
      </c>
      <c r="U12" s="17">
        <v>0.53544943384641497</v>
      </c>
      <c r="V12" s="17">
        <v>0.63415411722545301</v>
      </c>
      <c r="W12" s="17">
        <v>0.55332879094972598</v>
      </c>
      <c r="X12" s="17">
        <v>0.44291526896759198</v>
      </c>
      <c r="Y12" s="17">
        <v>0.54965458817423996</v>
      </c>
      <c r="Z12" s="17">
        <v>0.59150011877697495</v>
      </c>
      <c r="AA12" s="17">
        <v>0.70135126358598698</v>
      </c>
      <c r="AB12" s="17">
        <v>0.53140145854857401</v>
      </c>
      <c r="AC12" s="17">
        <v>0.56274351241097198</v>
      </c>
      <c r="AD12" s="17">
        <v>0.50799277572687296</v>
      </c>
      <c r="AE12" s="17"/>
      <c r="AF12" s="17">
        <v>0.55068531357367101</v>
      </c>
      <c r="AG12" s="17">
        <v>0.54270749548394304</v>
      </c>
    </row>
    <row r="13" spans="2:33" ht="28.7" x14ac:dyDescent="0.5">
      <c r="B13" s="18" t="s">
        <v>383</v>
      </c>
      <c r="C13" s="17">
        <v>0.50649290299166105</v>
      </c>
      <c r="D13" s="17">
        <v>0.531582006146888</v>
      </c>
      <c r="E13" s="17">
        <v>0.48489410419801099</v>
      </c>
      <c r="F13" s="17"/>
      <c r="G13" s="17">
        <v>0.51939721055307697</v>
      </c>
      <c r="H13" s="17">
        <v>0.47550721796994599</v>
      </c>
      <c r="I13" s="17">
        <v>0.54258957992192103</v>
      </c>
      <c r="J13" s="17">
        <v>0.50972362278670602</v>
      </c>
      <c r="K13" s="17">
        <v>0.57044300444126805</v>
      </c>
      <c r="L13" s="17">
        <v>0.445546172450006</v>
      </c>
      <c r="M13" s="17"/>
      <c r="N13" s="17">
        <v>0.46482039189103902</v>
      </c>
      <c r="O13" s="17">
        <v>0.63833461024579397</v>
      </c>
      <c r="P13" s="17">
        <v>0.46065565624638399</v>
      </c>
      <c r="Q13" s="17">
        <v>0.53677790015218996</v>
      </c>
      <c r="R13" s="17">
        <v>0.46703814408437899</v>
      </c>
      <c r="S13" s="17">
        <v>0.26420185765721599</v>
      </c>
      <c r="T13" s="17">
        <v>0.56044030249590704</v>
      </c>
      <c r="U13" s="17">
        <v>0.555925298773429</v>
      </c>
      <c r="V13" s="17">
        <v>0.43756919200750499</v>
      </c>
      <c r="W13" s="17">
        <v>0.59969749602470401</v>
      </c>
      <c r="X13" s="17">
        <v>0.42433782261602498</v>
      </c>
      <c r="Y13" s="17">
        <v>0.468087131842225</v>
      </c>
      <c r="Z13" s="17">
        <v>0.51898145711645804</v>
      </c>
      <c r="AA13" s="17">
        <v>0.63352577666531196</v>
      </c>
      <c r="AB13" s="17">
        <v>0.48415810644549601</v>
      </c>
      <c r="AC13" s="17">
        <v>0.46832805037307601</v>
      </c>
      <c r="AD13" s="17">
        <v>0.507924754953478</v>
      </c>
      <c r="AE13" s="17"/>
      <c r="AF13" s="17">
        <v>0.57671604269318899</v>
      </c>
      <c r="AG13" s="17">
        <v>0.46021735788357099</v>
      </c>
    </row>
    <row r="14" spans="2:33" x14ac:dyDescent="0.5">
      <c r="B14" s="18" t="s">
        <v>382</v>
      </c>
      <c r="C14" s="17">
        <v>0.46208224752441601</v>
      </c>
      <c r="D14" s="17">
        <v>0.47239130278413999</v>
      </c>
      <c r="E14" s="17">
        <v>0.45419089956973302</v>
      </c>
      <c r="F14" s="17"/>
      <c r="G14" s="17">
        <v>0.38759639676677299</v>
      </c>
      <c r="H14" s="17">
        <v>0.39290923056316601</v>
      </c>
      <c r="I14" s="17">
        <v>0.52600139799545897</v>
      </c>
      <c r="J14" s="17">
        <v>0.55591306834548304</v>
      </c>
      <c r="K14" s="17">
        <v>0.52846104978456399</v>
      </c>
      <c r="L14" s="17">
        <v>0.35822864739078503</v>
      </c>
      <c r="M14" s="17"/>
      <c r="N14" s="17">
        <v>0.41491048558524501</v>
      </c>
      <c r="O14" s="17">
        <v>0.66362433317874203</v>
      </c>
      <c r="P14" s="17">
        <v>0.323539614536621</v>
      </c>
      <c r="Q14" s="17">
        <v>0.50094545695367898</v>
      </c>
      <c r="R14" s="17">
        <v>0.40725763446489999</v>
      </c>
      <c r="S14" s="17">
        <v>0.49663673124822399</v>
      </c>
      <c r="T14" s="17">
        <v>0.229299540698678</v>
      </c>
      <c r="U14" s="17">
        <v>0.49092011427083898</v>
      </c>
      <c r="V14" s="17">
        <v>0.49093867623820198</v>
      </c>
      <c r="W14" s="17">
        <v>0.52221088384922598</v>
      </c>
      <c r="X14" s="17">
        <v>0.40887628735472498</v>
      </c>
      <c r="Y14" s="17">
        <v>0.42251332326142399</v>
      </c>
      <c r="Z14" s="17">
        <v>0.45598425251082197</v>
      </c>
      <c r="AA14" s="17">
        <v>0.50323830612551501</v>
      </c>
      <c r="AB14" s="17">
        <v>0.49558779447081802</v>
      </c>
      <c r="AC14" s="17">
        <v>0.393466163696996</v>
      </c>
      <c r="AD14" s="17">
        <v>0.45865420418828401</v>
      </c>
      <c r="AE14" s="17"/>
      <c r="AF14" s="17">
        <v>0.52034305529568603</v>
      </c>
      <c r="AG14" s="17">
        <v>0.42368962296344798</v>
      </c>
    </row>
    <row r="15" spans="2:33" x14ac:dyDescent="0.5">
      <c r="B15" s="18" t="s">
        <v>381</v>
      </c>
      <c r="C15" s="17">
        <v>0.41670487710804199</v>
      </c>
      <c r="D15" s="17">
        <v>0.46944972340110402</v>
      </c>
      <c r="E15" s="17">
        <v>0.36878777736258</v>
      </c>
      <c r="F15" s="17"/>
      <c r="G15" s="17">
        <v>0.50966453404224599</v>
      </c>
      <c r="H15" s="17">
        <v>0.48906017778767802</v>
      </c>
      <c r="I15" s="17">
        <v>0.47206923025566699</v>
      </c>
      <c r="J15" s="17">
        <v>0.43076154216511803</v>
      </c>
      <c r="K15" s="17">
        <v>0.34726141978542302</v>
      </c>
      <c r="L15" s="17">
        <v>0.33650270241226199</v>
      </c>
      <c r="M15" s="17"/>
      <c r="N15" s="17">
        <v>0.38447543730622702</v>
      </c>
      <c r="O15" s="17">
        <v>0.42875196584675501</v>
      </c>
      <c r="P15" s="17">
        <v>0.33610473765620702</v>
      </c>
      <c r="Q15" s="17">
        <v>0.46517931361720199</v>
      </c>
      <c r="R15" s="17">
        <v>0.157639606568093</v>
      </c>
      <c r="S15" s="17">
        <v>0.14079258026344399</v>
      </c>
      <c r="T15" s="17">
        <v>0.361941392868109</v>
      </c>
      <c r="U15" s="17">
        <v>0.49044198990642601</v>
      </c>
      <c r="V15" s="17">
        <v>0.45427594914466901</v>
      </c>
      <c r="W15" s="17">
        <v>0.43928097315911402</v>
      </c>
      <c r="X15" s="17">
        <v>0.27616963364151897</v>
      </c>
      <c r="Y15" s="17">
        <v>0.368978799076913</v>
      </c>
      <c r="Z15" s="17">
        <v>0.41775445167263697</v>
      </c>
      <c r="AA15" s="17">
        <v>0.65377017857386099</v>
      </c>
      <c r="AB15" s="17">
        <v>0.38763532125608902</v>
      </c>
      <c r="AC15" s="17">
        <v>0.59867438610122503</v>
      </c>
      <c r="AD15" s="17">
        <v>0.38499446579664098</v>
      </c>
      <c r="AE15" s="17"/>
      <c r="AF15" s="17">
        <v>0.50325175413007905</v>
      </c>
      <c r="AG15" s="17">
        <v>0.35967233870801701</v>
      </c>
    </row>
    <row r="16" spans="2:33" x14ac:dyDescent="0.5">
      <c r="B16" s="18" t="s">
        <v>385</v>
      </c>
      <c r="C16" s="17">
        <v>0.35823037466568802</v>
      </c>
      <c r="D16" s="17">
        <v>0.38249926385386501</v>
      </c>
      <c r="E16" s="17">
        <v>0.33682762476608202</v>
      </c>
      <c r="F16" s="17"/>
      <c r="G16" s="17">
        <v>0.43179275576175702</v>
      </c>
      <c r="H16" s="17">
        <v>0.35279748798844601</v>
      </c>
      <c r="I16" s="17">
        <v>0.33697984446418899</v>
      </c>
      <c r="J16" s="17">
        <v>0.34398111103844697</v>
      </c>
      <c r="K16" s="17">
        <v>0.34854067738713601</v>
      </c>
      <c r="L16" s="17">
        <v>0.368639464744562</v>
      </c>
      <c r="M16" s="17"/>
      <c r="N16" s="17">
        <v>0.37546078819515</v>
      </c>
      <c r="O16" s="17">
        <v>0.52234822545329196</v>
      </c>
      <c r="P16" s="17">
        <v>0.40015030619738301</v>
      </c>
      <c r="Q16" s="17">
        <v>0.35342427325179199</v>
      </c>
      <c r="R16" s="17">
        <v>0.15299650873329099</v>
      </c>
      <c r="S16" s="17">
        <v>0.47649998283342498</v>
      </c>
      <c r="T16" s="17">
        <v>0.406714055784688</v>
      </c>
      <c r="U16" s="17">
        <v>0.34685364459408902</v>
      </c>
      <c r="V16" s="17">
        <v>0.33674889976297501</v>
      </c>
      <c r="W16" s="17">
        <v>0.32176152451288897</v>
      </c>
      <c r="X16" s="17">
        <v>0.42884806879410797</v>
      </c>
      <c r="Y16" s="17">
        <v>0.354949121665666</v>
      </c>
      <c r="Z16" s="17">
        <v>0.35768225038789497</v>
      </c>
      <c r="AA16" s="17">
        <v>0.418364051346098</v>
      </c>
      <c r="AB16" s="17">
        <v>0.35836563365118002</v>
      </c>
      <c r="AC16" s="17">
        <v>0.40868180072424298</v>
      </c>
      <c r="AD16" s="17">
        <v>0.279615878445723</v>
      </c>
      <c r="AE16" s="17"/>
      <c r="AF16" s="17">
        <v>0.38813236457466799</v>
      </c>
      <c r="AG16" s="17">
        <v>0.33852560372072499</v>
      </c>
    </row>
    <row r="17" spans="2:33" x14ac:dyDescent="0.5">
      <c r="B17" s="18" t="s">
        <v>384</v>
      </c>
      <c r="C17" s="17">
        <v>8.4754541150295695E-2</v>
      </c>
      <c r="D17" s="17">
        <v>9.3846586909583099E-2</v>
      </c>
      <c r="E17" s="17">
        <v>7.6544743184105202E-2</v>
      </c>
      <c r="F17" s="17"/>
      <c r="G17" s="17">
        <v>5.38240318565954E-2</v>
      </c>
      <c r="H17" s="17">
        <v>5.5026013594284301E-2</v>
      </c>
      <c r="I17" s="17">
        <v>6.9570483976738207E-2</v>
      </c>
      <c r="J17" s="17">
        <v>0.10913565792505101</v>
      </c>
      <c r="K17" s="17">
        <v>8.6889282534117304E-2</v>
      </c>
      <c r="L17" s="17">
        <v>0.102909082071633</v>
      </c>
      <c r="M17" s="17"/>
      <c r="N17" s="17">
        <v>0.17249159080774101</v>
      </c>
      <c r="O17" s="17">
        <v>6.5844857669363793E-2</v>
      </c>
      <c r="P17" s="17">
        <v>0.26567197759267802</v>
      </c>
      <c r="Q17" s="17">
        <v>7.5574785871261194E-2</v>
      </c>
      <c r="R17" s="17">
        <v>0.127254286322705</v>
      </c>
      <c r="S17" s="17">
        <v>0.16765586618179501</v>
      </c>
      <c r="T17" s="17">
        <v>0.123134416736668</v>
      </c>
      <c r="U17" s="17">
        <v>4.2968046258720499E-2</v>
      </c>
      <c r="V17" s="17">
        <v>0.106296406284437</v>
      </c>
      <c r="W17" s="17">
        <v>9.0674183790239699E-2</v>
      </c>
      <c r="X17" s="17">
        <v>0.15608711458722299</v>
      </c>
      <c r="Y17" s="17">
        <v>6.9210205009684597E-2</v>
      </c>
      <c r="Z17" s="17">
        <v>9.7032497183211094E-2</v>
      </c>
      <c r="AA17" s="17">
        <v>0</v>
      </c>
      <c r="AB17" s="17">
        <v>7.8251388395615795E-2</v>
      </c>
      <c r="AC17" s="17">
        <v>0.124569899411337</v>
      </c>
      <c r="AD17" s="17">
        <v>3.8147496915974903E-2</v>
      </c>
      <c r="AE17" s="17"/>
      <c r="AF17" s="17">
        <v>4.6879181715282797E-2</v>
      </c>
      <c r="AG17" s="17">
        <v>0.109713591848821</v>
      </c>
    </row>
    <row r="18" spans="2:33" x14ac:dyDescent="0.5">
      <c r="B18" s="18" t="s">
        <v>76</v>
      </c>
      <c r="C18" s="19">
        <v>9.8888805459444295E-3</v>
      </c>
      <c r="D18" s="19">
        <v>1.6413399040311901E-3</v>
      </c>
      <c r="E18" s="19">
        <v>1.7672164289208599E-2</v>
      </c>
      <c r="F18" s="19"/>
      <c r="G18" s="19">
        <v>9.0694644296044E-3</v>
      </c>
      <c r="H18" s="19">
        <v>5.9638753857336E-3</v>
      </c>
      <c r="I18" s="19">
        <v>0</v>
      </c>
      <c r="J18" s="19">
        <v>5.5648972871984101E-3</v>
      </c>
      <c r="K18" s="19">
        <v>0</v>
      </c>
      <c r="L18" s="19">
        <v>3.0118527965249199E-2</v>
      </c>
      <c r="M18" s="19"/>
      <c r="N18" s="19">
        <v>0</v>
      </c>
      <c r="O18" s="19">
        <v>0</v>
      </c>
      <c r="P18" s="19">
        <v>0</v>
      </c>
      <c r="Q18" s="19">
        <v>0</v>
      </c>
      <c r="R18" s="19">
        <v>0.180895791600752</v>
      </c>
      <c r="S18" s="19">
        <v>0</v>
      </c>
      <c r="T18" s="19">
        <v>0</v>
      </c>
      <c r="U18" s="19">
        <v>0</v>
      </c>
      <c r="V18" s="19">
        <v>0</v>
      </c>
      <c r="W18" s="19">
        <v>0</v>
      </c>
      <c r="X18" s="19">
        <v>0</v>
      </c>
      <c r="Y18" s="19">
        <v>1.49559180284709E-2</v>
      </c>
      <c r="Z18" s="19">
        <v>0</v>
      </c>
      <c r="AA18" s="19">
        <v>0</v>
      </c>
      <c r="AB18" s="19">
        <v>1.5724589505340201E-2</v>
      </c>
      <c r="AC18" s="19">
        <v>0</v>
      </c>
      <c r="AD18" s="19">
        <v>4.45993383044897E-2</v>
      </c>
      <c r="AE18" s="19"/>
      <c r="AF18" s="19">
        <v>4.64233548321353E-3</v>
      </c>
      <c r="AG18" s="19">
        <v>1.3346241378057001E-2</v>
      </c>
    </row>
    <row r="19" spans="2:33" x14ac:dyDescent="0.5">
      <c r="B19" s="16"/>
    </row>
    <row r="20" spans="2:33" x14ac:dyDescent="0.5">
      <c r="B20" t="s">
        <v>59</v>
      </c>
    </row>
    <row r="21" spans="2:33" x14ac:dyDescent="0.5">
      <c r="B21" t="s">
        <v>60</v>
      </c>
    </row>
    <row r="23" spans="2:33" x14ac:dyDescent="0.5">
      <c r="B23"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388</v>
      </c>
      <c r="C9" s="17">
        <v>0.128797093047408</v>
      </c>
      <c r="D9" s="17">
        <v>0.12215830688301101</v>
      </c>
      <c r="E9" s="17">
        <v>0.13323600568014399</v>
      </c>
      <c r="F9" s="17"/>
      <c r="G9" s="17">
        <v>0.15140045672862201</v>
      </c>
      <c r="H9" s="17">
        <v>0.168716552563483</v>
      </c>
      <c r="I9" s="17">
        <v>0.180973728496894</v>
      </c>
      <c r="J9" s="17">
        <v>0.12652287716653299</v>
      </c>
      <c r="K9" s="17">
        <v>9.8677324508297706E-2</v>
      </c>
      <c r="L9" s="17">
        <v>8.1230313266200296E-2</v>
      </c>
      <c r="M9" s="17"/>
      <c r="N9" s="17">
        <v>0.17648412099261099</v>
      </c>
      <c r="O9" s="17">
        <v>0</v>
      </c>
      <c r="P9" s="17">
        <v>0.193530951191211</v>
      </c>
      <c r="Q9" s="17">
        <v>8.7855600743265205E-2</v>
      </c>
      <c r="R9" s="17">
        <v>8.4947407038996697E-2</v>
      </c>
      <c r="S9" s="17">
        <v>0</v>
      </c>
      <c r="T9" s="17">
        <v>5.8391471065548602E-2</v>
      </c>
      <c r="U9" s="17">
        <v>0.133036847272576</v>
      </c>
      <c r="V9" s="17">
        <v>0.19839372991538101</v>
      </c>
      <c r="W9" s="17">
        <v>0.13573893332589401</v>
      </c>
      <c r="X9" s="17">
        <v>0.19075120759436701</v>
      </c>
      <c r="Y9" s="17">
        <v>8.8034552981057002E-2</v>
      </c>
      <c r="Z9" s="17">
        <v>0.11876843820145901</v>
      </c>
      <c r="AA9" s="17">
        <v>0.20923977597683099</v>
      </c>
      <c r="AB9" s="17">
        <v>0.13775604474016701</v>
      </c>
      <c r="AC9" s="17">
        <v>0.115348368614018</v>
      </c>
      <c r="AD9" s="17">
        <v>0.19940937560987301</v>
      </c>
      <c r="AE9" s="17"/>
      <c r="AF9" s="17">
        <v>0.17186249789134</v>
      </c>
      <c r="AG9" s="17">
        <v>0.10041791357859101</v>
      </c>
    </row>
    <row r="10" spans="2:33" x14ac:dyDescent="0.5">
      <c r="B10" s="18" t="s">
        <v>389</v>
      </c>
      <c r="C10" s="17">
        <v>0.38982980780017901</v>
      </c>
      <c r="D10" s="17">
        <v>0.41341217002157299</v>
      </c>
      <c r="E10" s="17">
        <v>0.369194129406752</v>
      </c>
      <c r="F10" s="17"/>
      <c r="G10" s="17">
        <v>0.34947718963524199</v>
      </c>
      <c r="H10" s="17">
        <v>0.39010591507044601</v>
      </c>
      <c r="I10" s="17">
        <v>0.41244603549479097</v>
      </c>
      <c r="J10" s="17">
        <v>0.39206264261123902</v>
      </c>
      <c r="K10" s="17">
        <v>0.39889819362001999</v>
      </c>
      <c r="L10" s="17">
        <v>0.37932511692431298</v>
      </c>
      <c r="M10" s="17"/>
      <c r="N10" s="17">
        <v>0.40606806234685799</v>
      </c>
      <c r="O10" s="17">
        <v>0.57317252515953099</v>
      </c>
      <c r="P10" s="17">
        <v>0.17595448902793601</v>
      </c>
      <c r="Q10" s="17">
        <v>0.39145574116075499</v>
      </c>
      <c r="R10" s="17">
        <v>0.15137376609651801</v>
      </c>
      <c r="S10" s="17">
        <v>0.431857723839011</v>
      </c>
      <c r="T10" s="17">
        <v>0.43226179492044903</v>
      </c>
      <c r="U10" s="17">
        <v>0.38826509024651901</v>
      </c>
      <c r="V10" s="17">
        <v>0.35914832279675102</v>
      </c>
      <c r="W10" s="17">
        <v>0.482468194135175</v>
      </c>
      <c r="X10" s="17">
        <v>0.347540620189982</v>
      </c>
      <c r="Y10" s="17">
        <v>0.42859445289114001</v>
      </c>
      <c r="Z10" s="17">
        <v>0.37223601704170101</v>
      </c>
      <c r="AA10" s="17">
        <v>0.35547964520042802</v>
      </c>
      <c r="AB10" s="17">
        <v>0.37601896500291498</v>
      </c>
      <c r="AC10" s="17">
        <v>0.35300086920872498</v>
      </c>
      <c r="AD10" s="17">
        <v>0.36227797120900501</v>
      </c>
      <c r="AE10" s="17"/>
      <c r="AF10" s="17">
        <v>0.43138102193610001</v>
      </c>
      <c r="AG10" s="17">
        <v>0.362448447578815</v>
      </c>
    </row>
    <row r="11" spans="2:33" x14ac:dyDescent="0.5">
      <c r="B11" s="18" t="s">
        <v>390</v>
      </c>
      <c r="C11" s="17">
        <v>0.25970003314633899</v>
      </c>
      <c r="D11" s="17">
        <v>0.25305087018500899</v>
      </c>
      <c r="E11" s="17">
        <v>0.26694979498454202</v>
      </c>
      <c r="F11" s="17"/>
      <c r="G11" s="17">
        <v>0.31902750909308097</v>
      </c>
      <c r="H11" s="17">
        <v>0.23427807171245299</v>
      </c>
      <c r="I11" s="17">
        <v>0.19076595582540501</v>
      </c>
      <c r="J11" s="17">
        <v>0.301654271093513</v>
      </c>
      <c r="K11" s="17">
        <v>0.28804008694358901</v>
      </c>
      <c r="L11" s="17">
        <v>0.25090046350439899</v>
      </c>
      <c r="M11" s="17"/>
      <c r="N11" s="17">
        <v>0.21949447269169001</v>
      </c>
      <c r="O11" s="17">
        <v>0.17407247726184699</v>
      </c>
      <c r="P11" s="17">
        <v>0.25419902518054099</v>
      </c>
      <c r="Q11" s="17">
        <v>0.37553422615472998</v>
      </c>
      <c r="R11" s="17">
        <v>0.32702600302549401</v>
      </c>
      <c r="S11" s="17">
        <v>0</v>
      </c>
      <c r="T11" s="17">
        <v>0.27158871924864603</v>
      </c>
      <c r="U11" s="17">
        <v>0.216840298145792</v>
      </c>
      <c r="V11" s="17">
        <v>0.30039704576833298</v>
      </c>
      <c r="W11" s="17">
        <v>0.16660458859924701</v>
      </c>
      <c r="X11" s="17">
        <v>0.28517128627736399</v>
      </c>
      <c r="Y11" s="17">
        <v>0.28517187914269398</v>
      </c>
      <c r="Z11" s="17">
        <v>0.31611902212092802</v>
      </c>
      <c r="AA11" s="17">
        <v>0.18642440804351501</v>
      </c>
      <c r="AB11" s="17">
        <v>0.26406744608098598</v>
      </c>
      <c r="AC11" s="17">
        <v>0.36426957886679601</v>
      </c>
      <c r="AD11" s="17">
        <v>0.12852835738439999</v>
      </c>
      <c r="AE11" s="17"/>
      <c r="AF11" s="17">
        <v>0.189856099044384</v>
      </c>
      <c r="AG11" s="17">
        <v>0.30572568988568299</v>
      </c>
    </row>
    <row r="12" spans="2:33" x14ac:dyDescent="0.5">
      <c r="B12" s="18" t="s">
        <v>391</v>
      </c>
      <c r="C12" s="17">
        <v>0.12634875888923899</v>
      </c>
      <c r="D12" s="17">
        <v>0.123587091281621</v>
      </c>
      <c r="E12" s="17">
        <v>0.12943146687630699</v>
      </c>
      <c r="F12" s="17"/>
      <c r="G12" s="17">
        <v>7.6705756220020294E-2</v>
      </c>
      <c r="H12" s="17">
        <v>0.14795987014987499</v>
      </c>
      <c r="I12" s="17">
        <v>0.116105838881293</v>
      </c>
      <c r="J12" s="17">
        <v>9.0802014228654901E-2</v>
      </c>
      <c r="K12" s="17">
        <v>0.127203515881645</v>
      </c>
      <c r="L12" s="17">
        <v>0.16837846189956501</v>
      </c>
      <c r="M12" s="17"/>
      <c r="N12" s="17">
        <v>7.0667316581750406E-2</v>
      </c>
      <c r="O12" s="17">
        <v>0.10032087064624599</v>
      </c>
      <c r="P12" s="17">
        <v>0</v>
      </c>
      <c r="Q12" s="17">
        <v>8.8594086325688604E-2</v>
      </c>
      <c r="R12" s="17">
        <v>0.20061962045356199</v>
      </c>
      <c r="S12" s="17">
        <v>0.568142276160989</v>
      </c>
      <c r="T12" s="17">
        <v>0.13954345845753899</v>
      </c>
      <c r="U12" s="17">
        <v>0.15735628271857699</v>
      </c>
      <c r="V12" s="17">
        <v>4.9116343073238103E-2</v>
      </c>
      <c r="W12" s="17">
        <v>0.14966830847360099</v>
      </c>
      <c r="X12" s="17">
        <v>0.106547640570006</v>
      </c>
      <c r="Y12" s="17">
        <v>0.13909972964599099</v>
      </c>
      <c r="Z12" s="17">
        <v>0.124804110819368</v>
      </c>
      <c r="AA12" s="17">
        <v>0.140467917363751</v>
      </c>
      <c r="AB12" s="17">
        <v>0.109025378359871</v>
      </c>
      <c r="AC12" s="17">
        <v>7.4453018188394393E-2</v>
      </c>
      <c r="AD12" s="17">
        <v>0.21320650665788299</v>
      </c>
      <c r="AE12" s="17"/>
      <c r="AF12" s="17">
        <v>0.13748329759858899</v>
      </c>
      <c r="AG12" s="17">
        <v>0.11901133634600999</v>
      </c>
    </row>
    <row r="13" spans="2:33" x14ac:dyDescent="0.5">
      <c r="B13" s="18" t="s">
        <v>392</v>
      </c>
      <c r="C13" s="17">
        <v>6.7243573151337194E-2</v>
      </c>
      <c r="D13" s="17">
        <v>7.1988885341789197E-2</v>
      </c>
      <c r="E13" s="17">
        <v>6.1469210325966597E-2</v>
      </c>
      <c r="F13" s="17"/>
      <c r="G13" s="17">
        <v>6.06855928282364E-2</v>
      </c>
      <c r="H13" s="17">
        <v>5.41470727335489E-2</v>
      </c>
      <c r="I13" s="17">
        <v>7.3268475780280604E-2</v>
      </c>
      <c r="J13" s="17">
        <v>6.2055540317486703E-2</v>
      </c>
      <c r="K13" s="17">
        <v>3.9160057422759902E-2</v>
      </c>
      <c r="L13" s="17">
        <v>9.5820919445140706E-2</v>
      </c>
      <c r="M13" s="17"/>
      <c r="N13" s="17">
        <v>0.107830596379153</v>
      </c>
      <c r="O13" s="17">
        <v>6.3736709821402796E-2</v>
      </c>
      <c r="P13" s="17">
        <v>0.37631553460031097</v>
      </c>
      <c r="Q13" s="17">
        <v>0</v>
      </c>
      <c r="R13" s="17">
        <v>0.23603320338542899</v>
      </c>
      <c r="S13" s="17">
        <v>0</v>
      </c>
      <c r="T13" s="17">
        <v>6.20533239222502E-2</v>
      </c>
      <c r="U13" s="17">
        <v>0.104501481616536</v>
      </c>
      <c r="V13" s="17">
        <v>7.8230731281696206E-2</v>
      </c>
      <c r="W13" s="17">
        <v>6.5519975466082195E-2</v>
      </c>
      <c r="X13" s="17">
        <v>6.9989245368280703E-2</v>
      </c>
      <c r="Y13" s="17">
        <v>4.0181309706931199E-2</v>
      </c>
      <c r="Z13" s="17">
        <v>5.7526028674180302E-2</v>
      </c>
      <c r="AA13" s="17">
        <v>0</v>
      </c>
      <c r="AB13" s="17">
        <v>5.9688329908537903E-2</v>
      </c>
      <c r="AC13" s="17">
        <v>0</v>
      </c>
      <c r="AD13" s="17">
        <v>7.3886870376658004E-2</v>
      </c>
      <c r="AE13" s="17"/>
      <c r="AF13" s="17">
        <v>5.7302457970576599E-2</v>
      </c>
      <c r="AG13" s="17">
        <v>7.3794555148543495E-2</v>
      </c>
    </row>
    <row r="14" spans="2:33" x14ac:dyDescent="0.5">
      <c r="B14" s="18" t="s">
        <v>88</v>
      </c>
      <c r="C14" s="17">
        <v>2.8080733965496599E-2</v>
      </c>
      <c r="D14" s="17">
        <v>1.58026762869974E-2</v>
      </c>
      <c r="E14" s="17">
        <v>3.9719392726288202E-2</v>
      </c>
      <c r="F14" s="17"/>
      <c r="G14" s="17">
        <v>4.2703495494798301E-2</v>
      </c>
      <c r="H14" s="17">
        <v>4.79251777019374E-3</v>
      </c>
      <c r="I14" s="17">
        <v>2.6439965521336602E-2</v>
      </c>
      <c r="J14" s="17">
        <v>2.6902654582573401E-2</v>
      </c>
      <c r="K14" s="17">
        <v>4.8020821623688002E-2</v>
      </c>
      <c r="L14" s="17">
        <v>2.4344724960382098E-2</v>
      </c>
      <c r="M14" s="17"/>
      <c r="N14" s="17">
        <v>1.9455431007938E-2</v>
      </c>
      <c r="O14" s="17">
        <v>8.8697417110973703E-2</v>
      </c>
      <c r="P14" s="17">
        <v>0</v>
      </c>
      <c r="Q14" s="17">
        <v>5.6560345615560899E-2</v>
      </c>
      <c r="R14" s="17">
        <v>0</v>
      </c>
      <c r="S14" s="17">
        <v>0</v>
      </c>
      <c r="T14" s="17">
        <v>3.6161232385567399E-2</v>
      </c>
      <c r="U14" s="17">
        <v>0</v>
      </c>
      <c r="V14" s="17">
        <v>1.4713827164601101E-2</v>
      </c>
      <c r="W14" s="17">
        <v>0</v>
      </c>
      <c r="X14" s="17">
        <v>0</v>
      </c>
      <c r="Y14" s="17">
        <v>1.8918075632186501E-2</v>
      </c>
      <c r="Z14" s="17">
        <v>1.0546383142363201E-2</v>
      </c>
      <c r="AA14" s="17">
        <v>0.10838825341547501</v>
      </c>
      <c r="AB14" s="17">
        <v>5.3443835907523399E-2</v>
      </c>
      <c r="AC14" s="17">
        <v>9.2928165122066794E-2</v>
      </c>
      <c r="AD14" s="17">
        <v>2.2690918762180899E-2</v>
      </c>
      <c r="AE14" s="17"/>
      <c r="AF14" s="17">
        <v>1.21146255590103E-2</v>
      </c>
      <c r="AG14" s="17">
        <v>3.86020574623573E-2</v>
      </c>
    </row>
    <row r="15" spans="2:33" x14ac:dyDescent="0.5">
      <c r="B15" s="18" t="s">
        <v>393</v>
      </c>
      <c r="C15" s="21">
        <v>0.518626900847588</v>
      </c>
      <c r="D15" s="21">
        <v>0.53557047690458304</v>
      </c>
      <c r="E15" s="21">
        <v>0.50243013508689605</v>
      </c>
      <c r="F15" s="21"/>
      <c r="G15" s="21">
        <v>0.500877646363864</v>
      </c>
      <c r="H15" s="21">
        <v>0.55882246763392995</v>
      </c>
      <c r="I15" s="21">
        <v>0.59341976399168495</v>
      </c>
      <c r="J15" s="21">
        <v>0.51858551977777201</v>
      </c>
      <c r="K15" s="21">
        <v>0.49757551812831802</v>
      </c>
      <c r="L15" s="21">
        <v>0.46055543019051298</v>
      </c>
      <c r="M15" s="21"/>
      <c r="N15" s="21">
        <v>0.58255218333946901</v>
      </c>
      <c r="O15" s="21">
        <v>0.57317252515953099</v>
      </c>
      <c r="P15" s="21">
        <v>0.36948544021914698</v>
      </c>
      <c r="Q15" s="21">
        <v>0.47931134190402103</v>
      </c>
      <c r="R15" s="21">
        <v>0.23632117313551401</v>
      </c>
      <c r="S15" s="21">
        <v>0.431857723839011</v>
      </c>
      <c r="T15" s="21">
        <v>0.49065326598599701</v>
      </c>
      <c r="U15" s="21">
        <v>0.52130193751909504</v>
      </c>
      <c r="V15" s="21">
        <v>0.55754205271213098</v>
      </c>
      <c r="W15" s="21">
        <v>0.61820712746106898</v>
      </c>
      <c r="X15" s="21">
        <v>0.53829182778434903</v>
      </c>
      <c r="Y15" s="21">
        <v>0.51662900587219696</v>
      </c>
      <c r="Z15" s="21">
        <v>0.491004455243161</v>
      </c>
      <c r="AA15" s="21">
        <v>0.56471942117725904</v>
      </c>
      <c r="AB15" s="21">
        <v>0.51377500974308199</v>
      </c>
      <c r="AC15" s="21">
        <v>0.46834923782274301</v>
      </c>
      <c r="AD15" s="21">
        <v>0.561687346818878</v>
      </c>
      <c r="AE15" s="21"/>
      <c r="AF15" s="21">
        <v>0.60324351982743896</v>
      </c>
      <c r="AG15" s="21">
        <v>0.46286636115740598</v>
      </c>
    </row>
    <row r="16" spans="2:33" x14ac:dyDescent="0.5">
      <c r="B16" s="18" t="s">
        <v>394</v>
      </c>
      <c r="C16" s="21">
        <v>0.19359233204057599</v>
      </c>
      <c r="D16" s="21">
        <v>0.19557597662341</v>
      </c>
      <c r="E16" s="21">
        <v>0.19090067720227399</v>
      </c>
      <c r="F16" s="21"/>
      <c r="G16" s="21">
        <v>0.13739134904825701</v>
      </c>
      <c r="H16" s="21">
        <v>0.20210694288342401</v>
      </c>
      <c r="I16" s="21">
        <v>0.18937431466157301</v>
      </c>
      <c r="J16" s="21">
        <v>0.152857554546142</v>
      </c>
      <c r="K16" s="21">
        <v>0.16636357330440499</v>
      </c>
      <c r="L16" s="21">
        <v>0.264199381344706</v>
      </c>
      <c r="M16" s="21"/>
      <c r="N16" s="21">
        <v>0.178497912960903</v>
      </c>
      <c r="O16" s="21">
        <v>0.16405758046764901</v>
      </c>
      <c r="P16" s="21">
        <v>0.37631553460031097</v>
      </c>
      <c r="Q16" s="21">
        <v>8.8594086325688604E-2</v>
      </c>
      <c r="R16" s="21">
        <v>0.43665282383899101</v>
      </c>
      <c r="S16" s="21">
        <v>0.568142276160989</v>
      </c>
      <c r="T16" s="21">
        <v>0.20159678237978901</v>
      </c>
      <c r="U16" s="21">
        <v>0.26185776433511299</v>
      </c>
      <c r="V16" s="21">
        <v>0.127347074354934</v>
      </c>
      <c r="W16" s="21">
        <v>0.21518828393968401</v>
      </c>
      <c r="X16" s="21">
        <v>0.17653688593828701</v>
      </c>
      <c r="Y16" s="21">
        <v>0.179281039352922</v>
      </c>
      <c r="Z16" s="21">
        <v>0.18233013949354801</v>
      </c>
      <c r="AA16" s="21">
        <v>0.140467917363751</v>
      </c>
      <c r="AB16" s="21">
        <v>0.16871370826840901</v>
      </c>
      <c r="AC16" s="21">
        <v>7.4453018188394393E-2</v>
      </c>
      <c r="AD16" s="21">
        <v>0.28709337703454102</v>
      </c>
      <c r="AE16" s="21"/>
      <c r="AF16" s="21">
        <v>0.194785755569166</v>
      </c>
      <c r="AG16" s="21">
        <v>0.19280589149455399</v>
      </c>
    </row>
    <row r="17" spans="2:33" x14ac:dyDescent="0.5">
      <c r="B17" s="18" t="s">
        <v>100</v>
      </c>
      <c r="C17" s="22">
        <v>0.32503456880701098</v>
      </c>
      <c r="D17" s="22">
        <v>0.33999450028117401</v>
      </c>
      <c r="E17" s="22">
        <v>0.311529457884622</v>
      </c>
      <c r="F17" s="22"/>
      <c r="G17" s="22">
        <v>0.363486297315607</v>
      </c>
      <c r="H17" s="22">
        <v>0.356715524750506</v>
      </c>
      <c r="I17" s="22">
        <v>0.404045449330111</v>
      </c>
      <c r="J17" s="22">
        <v>0.36572796523162998</v>
      </c>
      <c r="K17" s="22">
        <v>0.33121194482391297</v>
      </c>
      <c r="L17" s="22">
        <v>0.19635604884580701</v>
      </c>
      <c r="M17" s="22"/>
      <c r="N17" s="22">
        <v>0.40405427037856601</v>
      </c>
      <c r="O17" s="22">
        <v>0.40911494469188198</v>
      </c>
      <c r="P17" s="22">
        <v>-6.8300943811640501E-3</v>
      </c>
      <c r="Q17" s="22">
        <v>0.39071725557833198</v>
      </c>
      <c r="R17" s="22">
        <v>-0.200331650703477</v>
      </c>
      <c r="S17" s="22">
        <v>-0.136284552321978</v>
      </c>
      <c r="T17" s="22">
        <v>0.289056483606208</v>
      </c>
      <c r="U17" s="22">
        <v>0.259444173183982</v>
      </c>
      <c r="V17" s="22">
        <v>0.430194978357197</v>
      </c>
      <c r="W17" s="22">
        <v>0.40301884352138601</v>
      </c>
      <c r="X17" s="22">
        <v>0.36175494184606199</v>
      </c>
      <c r="Y17" s="22">
        <v>0.33734796651927501</v>
      </c>
      <c r="Z17" s="22">
        <v>0.30867431574961302</v>
      </c>
      <c r="AA17" s="22">
        <v>0.42425150381350801</v>
      </c>
      <c r="AB17" s="22">
        <v>0.34506130147467301</v>
      </c>
      <c r="AC17" s="22">
        <v>0.39389621963434901</v>
      </c>
      <c r="AD17" s="22">
        <v>0.27459396978433698</v>
      </c>
      <c r="AE17" s="22"/>
      <c r="AF17" s="22">
        <v>0.40845776425827302</v>
      </c>
      <c r="AG17" s="22">
        <v>0.27006046966285202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0.14274735133952199</v>
      </c>
      <c r="D9" s="17">
        <v>0.15303844284427701</v>
      </c>
      <c r="E9" s="17">
        <v>0.1336361627448</v>
      </c>
      <c r="F9" s="17"/>
      <c r="G9" s="17">
        <v>0.12806057882739699</v>
      </c>
      <c r="H9" s="17">
        <v>0.143683504522508</v>
      </c>
      <c r="I9" s="17">
        <v>0.18168060267778</v>
      </c>
      <c r="J9" s="17">
        <v>0.147372740532283</v>
      </c>
      <c r="K9" s="17">
        <v>0.15564880485931701</v>
      </c>
      <c r="L9" s="17">
        <v>0.105619326604142</v>
      </c>
      <c r="M9" s="17"/>
      <c r="N9" s="17">
        <v>0.12551378471104799</v>
      </c>
      <c r="O9" s="17">
        <v>4.1010454039014398E-2</v>
      </c>
      <c r="P9" s="17">
        <v>0.13302560114220999</v>
      </c>
      <c r="Q9" s="17">
        <v>0.16790375028993099</v>
      </c>
      <c r="R9" s="17">
        <v>7.8008431965659999E-2</v>
      </c>
      <c r="S9" s="17">
        <v>0.26420185765721599</v>
      </c>
      <c r="T9" s="17">
        <v>0.11909266931936</v>
      </c>
      <c r="U9" s="17">
        <v>0.15431369880478399</v>
      </c>
      <c r="V9" s="17">
        <v>0.17794053713716501</v>
      </c>
      <c r="W9" s="17">
        <v>0.17508275345317401</v>
      </c>
      <c r="X9" s="17">
        <v>0.15811560012944001</v>
      </c>
      <c r="Y9" s="17">
        <v>0.11561823450226399</v>
      </c>
      <c r="Z9" s="17">
        <v>0.165819191276489</v>
      </c>
      <c r="AA9" s="17">
        <v>0.16227921342155799</v>
      </c>
      <c r="AB9" s="17">
        <v>0.14097906741118599</v>
      </c>
      <c r="AC9" s="17">
        <v>0.143440757466679</v>
      </c>
      <c r="AD9" s="17">
        <v>0.133802432710215</v>
      </c>
      <c r="AE9" s="17"/>
      <c r="AF9" s="17">
        <v>0.183651166382547</v>
      </c>
      <c r="AG9" s="17">
        <v>0.115792613255156</v>
      </c>
    </row>
    <row r="10" spans="2:33" x14ac:dyDescent="0.5">
      <c r="B10" s="18" t="s">
        <v>94</v>
      </c>
      <c r="C10" s="17">
        <v>0.46175918218196998</v>
      </c>
      <c r="D10" s="17">
        <v>0.47755917985906099</v>
      </c>
      <c r="E10" s="17">
        <v>0.44871022480081002</v>
      </c>
      <c r="F10" s="17"/>
      <c r="G10" s="17">
        <v>0.56458784393475803</v>
      </c>
      <c r="H10" s="17">
        <v>0.41062736531288002</v>
      </c>
      <c r="I10" s="17">
        <v>0.42698923957316898</v>
      </c>
      <c r="J10" s="17">
        <v>0.45546286011935799</v>
      </c>
      <c r="K10" s="17">
        <v>0.49625794388647398</v>
      </c>
      <c r="L10" s="17">
        <v>0.46061741017987601</v>
      </c>
      <c r="M10" s="17"/>
      <c r="N10" s="17">
        <v>0.38815521766516797</v>
      </c>
      <c r="O10" s="17">
        <v>0.52310256130111799</v>
      </c>
      <c r="P10" s="17">
        <v>0.31307053073769903</v>
      </c>
      <c r="Q10" s="17">
        <v>0.436350492796242</v>
      </c>
      <c r="R10" s="17">
        <v>0.38902971211871901</v>
      </c>
      <c r="S10" s="17">
        <v>0.16765586618179501</v>
      </c>
      <c r="T10" s="17">
        <v>0.36963274557068099</v>
      </c>
      <c r="U10" s="17">
        <v>0.49309347873962001</v>
      </c>
      <c r="V10" s="17">
        <v>0.41214755340293502</v>
      </c>
      <c r="W10" s="17">
        <v>0.41991127152429503</v>
      </c>
      <c r="X10" s="17">
        <v>0.26724858111525102</v>
      </c>
      <c r="Y10" s="17">
        <v>0.522312427186016</v>
      </c>
      <c r="Z10" s="17">
        <v>0.48671316467296999</v>
      </c>
      <c r="AA10" s="17">
        <v>0.64445827838354897</v>
      </c>
      <c r="AB10" s="17">
        <v>0.45864266015383398</v>
      </c>
      <c r="AC10" s="17">
        <v>0.46422101669321297</v>
      </c>
      <c r="AD10" s="17">
        <v>0.430624726597507</v>
      </c>
      <c r="AE10" s="17"/>
      <c r="AF10" s="17">
        <v>0.48712435396819198</v>
      </c>
      <c r="AG10" s="17">
        <v>0.445044077215761</v>
      </c>
    </row>
    <row r="11" spans="2:33" ht="28.7" x14ac:dyDescent="0.5">
      <c r="B11" s="18" t="s">
        <v>188</v>
      </c>
      <c r="C11" s="17">
        <v>0.21649266216014601</v>
      </c>
      <c r="D11" s="17">
        <v>0.20753099044559301</v>
      </c>
      <c r="E11" s="17">
        <v>0.22345254257789399</v>
      </c>
      <c r="F11" s="17"/>
      <c r="G11" s="17">
        <v>0.20170849025246701</v>
      </c>
      <c r="H11" s="17">
        <v>0.25100850693905102</v>
      </c>
      <c r="I11" s="17">
        <v>0.21691080850552699</v>
      </c>
      <c r="J11" s="17">
        <v>0.27286073145038697</v>
      </c>
      <c r="K11" s="17">
        <v>0.165360235781009</v>
      </c>
      <c r="L11" s="17">
        <v>0.19145263124711001</v>
      </c>
      <c r="M11" s="17"/>
      <c r="N11" s="17">
        <v>0.29787888255227701</v>
      </c>
      <c r="O11" s="17">
        <v>0.143247836888442</v>
      </c>
      <c r="P11" s="17">
        <v>0.17758833351978001</v>
      </c>
      <c r="Q11" s="17">
        <v>0.25300557336445401</v>
      </c>
      <c r="R11" s="17">
        <v>8.4947407038996697E-2</v>
      </c>
      <c r="S11" s="17">
        <v>0</v>
      </c>
      <c r="T11" s="17">
        <v>0.233271663131188</v>
      </c>
      <c r="U11" s="17">
        <v>0.18003831752320701</v>
      </c>
      <c r="V11" s="17">
        <v>0.29550812552296102</v>
      </c>
      <c r="W11" s="17">
        <v>0.24448253848754301</v>
      </c>
      <c r="X11" s="17">
        <v>0.33777744072746702</v>
      </c>
      <c r="Y11" s="17">
        <v>0.219031618008795</v>
      </c>
      <c r="Z11" s="17">
        <v>0.15595641553554601</v>
      </c>
      <c r="AA11" s="17">
        <v>0.140467917363751</v>
      </c>
      <c r="AB11" s="17">
        <v>0.235349334498729</v>
      </c>
      <c r="AC11" s="17">
        <v>0.33260410269817497</v>
      </c>
      <c r="AD11" s="17">
        <v>0.15138992652177599</v>
      </c>
      <c r="AE11" s="17"/>
      <c r="AF11" s="17">
        <v>0.19101182389937599</v>
      </c>
      <c r="AG11" s="17">
        <v>0.23328398885587701</v>
      </c>
    </row>
    <row r="12" spans="2:33" x14ac:dyDescent="0.5">
      <c r="B12" s="18" t="s">
        <v>96</v>
      </c>
      <c r="C12" s="17">
        <v>0.124623905383256</v>
      </c>
      <c r="D12" s="17">
        <v>0.12150769739570599</v>
      </c>
      <c r="E12" s="17">
        <v>0.126454250890978</v>
      </c>
      <c r="F12" s="17"/>
      <c r="G12" s="17">
        <v>9.4071388849561996E-2</v>
      </c>
      <c r="H12" s="17">
        <v>0.17018097865720799</v>
      </c>
      <c r="I12" s="17">
        <v>0.112682530888102</v>
      </c>
      <c r="J12" s="17">
        <v>5.5328251000630498E-2</v>
      </c>
      <c r="K12" s="17">
        <v>0.134275145003492</v>
      </c>
      <c r="L12" s="17">
        <v>0.168939270703687</v>
      </c>
      <c r="M12" s="17"/>
      <c r="N12" s="17">
        <v>0.13938863637108301</v>
      </c>
      <c r="O12" s="17">
        <v>0.25143579416143402</v>
      </c>
      <c r="P12" s="17">
        <v>0</v>
      </c>
      <c r="Q12" s="17">
        <v>6.5909726271654603E-2</v>
      </c>
      <c r="R12" s="17">
        <v>0.44801444887662401</v>
      </c>
      <c r="S12" s="17">
        <v>0.568142276160989</v>
      </c>
      <c r="T12" s="17">
        <v>0.21961145091322301</v>
      </c>
      <c r="U12" s="17">
        <v>0.115167925784459</v>
      </c>
      <c r="V12" s="17">
        <v>2.1459225490641599E-2</v>
      </c>
      <c r="W12" s="17">
        <v>0.11747362890322501</v>
      </c>
      <c r="X12" s="17">
        <v>0.23685837802784199</v>
      </c>
      <c r="Y12" s="17">
        <v>0.115481049960314</v>
      </c>
      <c r="Z12" s="17">
        <v>0.15884514853287801</v>
      </c>
      <c r="AA12" s="17">
        <v>5.2794590831141103E-2</v>
      </c>
      <c r="AB12" s="17">
        <v>9.4024205862546201E-2</v>
      </c>
      <c r="AC12" s="17">
        <v>0</v>
      </c>
      <c r="AD12" s="17">
        <v>0.208416624717186</v>
      </c>
      <c r="AE12" s="17"/>
      <c r="AF12" s="17">
        <v>0.104435393993053</v>
      </c>
      <c r="AG12" s="17">
        <v>0.13792770201600901</v>
      </c>
    </row>
    <row r="13" spans="2:33" x14ac:dyDescent="0.5">
      <c r="B13" s="18" t="s">
        <v>97</v>
      </c>
      <c r="C13" s="17">
        <v>3.8906028558931299E-2</v>
      </c>
      <c r="D13" s="17">
        <v>2.7545804539930101E-2</v>
      </c>
      <c r="E13" s="17">
        <v>4.9724704628379399E-2</v>
      </c>
      <c r="F13" s="17"/>
      <c r="G13" s="17">
        <v>0</v>
      </c>
      <c r="H13" s="17">
        <v>2.4499644568353698E-2</v>
      </c>
      <c r="I13" s="17">
        <v>3.7759995556301003E-2</v>
      </c>
      <c r="J13" s="17">
        <v>4.3017161085607901E-2</v>
      </c>
      <c r="K13" s="17">
        <v>2.35878922936591E-2</v>
      </c>
      <c r="L13" s="17">
        <v>6.9173678531662994E-2</v>
      </c>
      <c r="M13" s="17"/>
      <c r="N13" s="17">
        <v>4.9063478700423997E-2</v>
      </c>
      <c r="O13" s="17">
        <v>0</v>
      </c>
      <c r="P13" s="17">
        <v>0.37631553460031097</v>
      </c>
      <c r="Q13" s="17">
        <v>1.9014440255700302E-2</v>
      </c>
      <c r="R13" s="17">
        <v>0</v>
      </c>
      <c r="S13" s="17">
        <v>0</v>
      </c>
      <c r="T13" s="17">
        <v>2.2230238679981099E-2</v>
      </c>
      <c r="U13" s="17">
        <v>5.73865791479298E-2</v>
      </c>
      <c r="V13" s="17">
        <v>7.8230731281696206E-2</v>
      </c>
      <c r="W13" s="17">
        <v>4.3049807631762797E-2</v>
      </c>
      <c r="X13" s="17">
        <v>0</v>
      </c>
      <c r="Y13" s="17">
        <v>2.0481768231153701E-2</v>
      </c>
      <c r="Z13" s="17">
        <v>1.12138358202991E-2</v>
      </c>
      <c r="AA13" s="17">
        <v>0</v>
      </c>
      <c r="AB13" s="17">
        <v>4.3576048544152299E-2</v>
      </c>
      <c r="AC13" s="17">
        <v>5.9734123141932299E-2</v>
      </c>
      <c r="AD13" s="17">
        <v>3.88762064346279E-2</v>
      </c>
      <c r="AE13" s="17"/>
      <c r="AF13" s="17">
        <v>2.5401944782652501E-2</v>
      </c>
      <c r="AG13" s="17">
        <v>4.7804930553184098E-2</v>
      </c>
    </row>
    <row r="14" spans="2:33" x14ac:dyDescent="0.5">
      <c r="B14" s="18" t="s">
        <v>231</v>
      </c>
      <c r="C14" s="17">
        <v>1.5470870376175099E-2</v>
      </c>
      <c r="D14" s="17">
        <v>1.28178849154335E-2</v>
      </c>
      <c r="E14" s="17">
        <v>1.80221143571377E-2</v>
      </c>
      <c r="F14" s="17"/>
      <c r="G14" s="17">
        <v>1.1571698135816599E-2</v>
      </c>
      <c r="H14" s="17">
        <v>0</v>
      </c>
      <c r="I14" s="17">
        <v>2.3976822799120799E-2</v>
      </c>
      <c r="J14" s="17">
        <v>2.5958255811733999E-2</v>
      </c>
      <c r="K14" s="17">
        <v>2.48699781760485E-2</v>
      </c>
      <c r="L14" s="17">
        <v>4.1976827335220099E-3</v>
      </c>
      <c r="M14" s="17"/>
      <c r="N14" s="17">
        <v>0</v>
      </c>
      <c r="O14" s="17">
        <v>4.1203353609991E-2</v>
      </c>
      <c r="P14" s="17">
        <v>0</v>
      </c>
      <c r="Q14" s="17">
        <v>5.7816017022018197E-2</v>
      </c>
      <c r="R14" s="17">
        <v>0</v>
      </c>
      <c r="S14" s="17">
        <v>0</v>
      </c>
      <c r="T14" s="17">
        <v>3.6161232385567399E-2</v>
      </c>
      <c r="U14" s="17">
        <v>0</v>
      </c>
      <c r="V14" s="17">
        <v>1.4713827164601101E-2</v>
      </c>
      <c r="W14" s="17">
        <v>0</v>
      </c>
      <c r="X14" s="17">
        <v>0</v>
      </c>
      <c r="Y14" s="17">
        <v>7.0749021114575299E-3</v>
      </c>
      <c r="Z14" s="17">
        <v>2.1452244161818301E-2</v>
      </c>
      <c r="AA14" s="17">
        <v>0</v>
      </c>
      <c r="AB14" s="17">
        <v>2.7428683529552099E-2</v>
      </c>
      <c r="AC14" s="17">
        <v>0</v>
      </c>
      <c r="AD14" s="17">
        <v>3.6890083018689401E-2</v>
      </c>
      <c r="AE14" s="17"/>
      <c r="AF14" s="17">
        <v>8.3753169741804193E-3</v>
      </c>
      <c r="AG14" s="17">
        <v>2.0146688104013499E-2</v>
      </c>
    </row>
    <row r="15" spans="2:33" x14ac:dyDescent="0.5">
      <c r="B15" s="18" t="s">
        <v>98</v>
      </c>
      <c r="C15" s="21">
        <v>0.60450653352149197</v>
      </c>
      <c r="D15" s="21">
        <v>0.63059762270333797</v>
      </c>
      <c r="E15" s="21">
        <v>0.58234638754561097</v>
      </c>
      <c r="F15" s="21"/>
      <c r="G15" s="21">
        <v>0.69264842276215499</v>
      </c>
      <c r="H15" s="21">
        <v>0.55431086983538802</v>
      </c>
      <c r="I15" s="21">
        <v>0.608669842250949</v>
      </c>
      <c r="J15" s="21">
        <v>0.60283560065164099</v>
      </c>
      <c r="K15" s="21">
        <v>0.65190674874579102</v>
      </c>
      <c r="L15" s="21">
        <v>0.56623673678401898</v>
      </c>
      <c r="M15" s="21"/>
      <c r="N15" s="21">
        <v>0.51366900237621604</v>
      </c>
      <c r="O15" s="21">
        <v>0.56411301534013203</v>
      </c>
      <c r="P15" s="21">
        <v>0.44609613187990899</v>
      </c>
      <c r="Q15" s="21">
        <v>0.60425424308617304</v>
      </c>
      <c r="R15" s="21">
        <v>0.46703814408437899</v>
      </c>
      <c r="S15" s="21">
        <v>0.431857723839011</v>
      </c>
      <c r="T15" s="21">
        <v>0.48872541489004101</v>
      </c>
      <c r="U15" s="21">
        <v>0.64740717754440402</v>
      </c>
      <c r="V15" s="21">
        <v>0.59008809054010003</v>
      </c>
      <c r="W15" s="21">
        <v>0.594994024977469</v>
      </c>
      <c r="X15" s="21">
        <v>0.425364181244691</v>
      </c>
      <c r="Y15" s="21">
        <v>0.63793066168828005</v>
      </c>
      <c r="Z15" s="21">
        <v>0.65253235594945802</v>
      </c>
      <c r="AA15" s="21">
        <v>0.80673749180510801</v>
      </c>
      <c r="AB15" s="21">
        <v>0.59962172756501997</v>
      </c>
      <c r="AC15" s="21">
        <v>0.60766177415989198</v>
      </c>
      <c r="AD15" s="21">
        <v>0.56442715930772103</v>
      </c>
      <c r="AE15" s="21"/>
      <c r="AF15" s="21">
        <v>0.67077552035073895</v>
      </c>
      <c r="AG15" s="21">
        <v>0.560836690470917</v>
      </c>
    </row>
    <row r="16" spans="2:33" x14ac:dyDescent="0.5">
      <c r="B16" s="18" t="s">
        <v>99</v>
      </c>
      <c r="C16" s="21">
        <v>0.16352993394218701</v>
      </c>
      <c r="D16" s="21">
        <v>0.14905350193563599</v>
      </c>
      <c r="E16" s="21">
        <v>0.176178955519357</v>
      </c>
      <c r="F16" s="21"/>
      <c r="G16" s="21">
        <v>9.4071388849561996E-2</v>
      </c>
      <c r="H16" s="21">
        <v>0.19468062322556101</v>
      </c>
      <c r="I16" s="21">
        <v>0.15044252644440301</v>
      </c>
      <c r="J16" s="21">
        <v>9.8345412086238398E-2</v>
      </c>
      <c r="K16" s="21">
        <v>0.15786303729715101</v>
      </c>
      <c r="L16" s="21">
        <v>0.23811294923535001</v>
      </c>
      <c r="M16" s="21"/>
      <c r="N16" s="21">
        <v>0.188452115071507</v>
      </c>
      <c r="O16" s="21">
        <v>0.25143579416143402</v>
      </c>
      <c r="P16" s="21">
        <v>0.37631553460031097</v>
      </c>
      <c r="Q16" s="21">
        <v>8.4924166527354905E-2</v>
      </c>
      <c r="R16" s="21">
        <v>0.44801444887662401</v>
      </c>
      <c r="S16" s="21">
        <v>0.568142276160989</v>
      </c>
      <c r="T16" s="21">
        <v>0.24184168959320401</v>
      </c>
      <c r="U16" s="21">
        <v>0.172554504932389</v>
      </c>
      <c r="V16" s="21">
        <v>9.9689956772337898E-2</v>
      </c>
      <c r="W16" s="21">
        <v>0.16052343653498799</v>
      </c>
      <c r="X16" s="21">
        <v>0.23685837802784199</v>
      </c>
      <c r="Y16" s="21">
        <v>0.13596281819146699</v>
      </c>
      <c r="Z16" s="21">
        <v>0.17005898435317701</v>
      </c>
      <c r="AA16" s="21">
        <v>5.2794590831141103E-2</v>
      </c>
      <c r="AB16" s="21">
        <v>0.13760025440669801</v>
      </c>
      <c r="AC16" s="21">
        <v>5.9734123141932299E-2</v>
      </c>
      <c r="AD16" s="21">
        <v>0.247292831151813</v>
      </c>
      <c r="AE16" s="21"/>
      <c r="AF16" s="21">
        <v>0.129837338775705</v>
      </c>
      <c r="AG16" s="21">
        <v>0.18573263256919301</v>
      </c>
    </row>
    <row r="17" spans="2:33" x14ac:dyDescent="0.5">
      <c r="B17" s="18" t="s">
        <v>100</v>
      </c>
      <c r="C17" s="22">
        <v>0.44097659957930502</v>
      </c>
      <c r="D17" s="22">
        <v>0.48154412076770198</v>
      </c>
      <c r="E17" s="22">
        <v>0.40616743202625299</v>
      </c>
      <c r="F17" s="22"/>
      <c r="G17" s="22">
        <v>0.59857703391259298</v>
      </c>
      <c r="H17" s="22">
        <v>0.35963024660982701</v>
      </c>
      <c r="I17" s="22">
        <v>0.45822731580654602</v>
      </c>
      <c r="J17" s="22">
        <v>0.50449018856540295</v>
      </c>
      <c r="K17" s="22">
        <v>0.49404371144864001</v>
      </c>
      <c r="L17" s="22">
        <v>0.328123787548669</v>
      </c>
      <c r="M17" s="22"/>
      <c r="N17" s="22">
        <v>0.32521688730470899</v>
      </c>
      <c r="O17" s="22">
        <v>0.31267722117869801</v>
      </c>
      <c r="P17" s="22">
        <v>6.9780597279597401E-2</v>
      </c>
      <c r="Q17" s="22">
        <v>0.51933007655881802</v>
      </c>
      <c r="R17" s="22">
        <v>1.9023695207755299E-2</v>
      </c>
      <c r="S17" s="22">
        <v>-0.136284552321978</v>
      </c>
      <c r="T17" s="22">
        <v>0.246883725296837</v>
      </c>
      <c r="U17" s="22">
        <v>0.47485267261201503</v>
      </c>
      <c r="V17" s="22">
        <v>0.49039813376776198</v>
      </c>
      <c r="W17" s="22">
        <v>0.43447058844248099</v>
      </c>
      <c r="X17" s="22">
        <v>0.18850580321685001</v>
      </c>
      <c r="Y17" s="22">
        <v>0.501967843496813</v>
      </c>
      <c r="Z17" s="22">
        <v>0.48247337159628101</v>
      </c>
      <c r="AA17" s="22">
        <v>0.75394290097396699</v>
      </c>
      <c r="AB17" s="22">
        <v>0.46202147315832198</v>
      </c>
      <c r="AC17" s="22">
        <v>0.54792765101796004</v>
      </c>
      <c r="AD17" s="22">
        <v>0.31713432815590797</v>
      </c>
      <c r="AE17" s="22"/>
      <c r="AF17" s="22">
        <v>0.54093818157503304</v>
      </c>
      <c r="AG17" s="22">
        <v>0.37510405790172402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K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1" width="20.703125" customWidth="1"/>
  </cols>
  <sheetData>
    <row r="2" spans="2:11" ht="40" customHeight="1" x14ac:dyDescent="0.5">
      <c r="D2" s="30" t="s">
        <v>410</v>
      </c>
      <c r="E2" s="26"/>
      <c r="F2" s="26"/>
      <c r="G2" s="26"/>
      <c r="H2" s="26"/>
      <c r="I2" s="26"/>
      <c r="J2" s="26"/>
      <c r="K2" s="26"/>
    </row>
    <row r="6" spans="2:11" ht="50" customHeight="1" x14ac:dyDescent="0.5">
      <c r="B6" s="20" t="s">
        <v>15</v>
      </c>
      <c r="C6" s="20" t="s">
        <v>397</v>
      </c>
      <c r="D6" s="20" t="s">
        <v>398</v>
      </c>
      <c r="E6" s="20" t="s">
        <v>399</v>
      </c>
      <c r="F6" s="20" t="s">
        <v>400</v>
      </c>
      <c r="G6" s="20" t="s">
        <v>401</v>
      </c>
      <c r="H6" s="20" t="s">
        <v>402</v>
      </c>
      <c r="I6" s="20" t="s">
        <v>403</v>
      </c>
      <c r="J6" s="20" t="s">
        <v>404</v>
      </c>
    </row>
    <row r="7" spans="2:11" x14ac:dyDescent="0.5">
      <c r="B7" s="18" t="s">
        <v>405</v>
      </c>
      <c r="C7" s="17">
        <v>0.57704486042323699</v>
      </c>
      <c r="D7" s="17">
        <v>0.55445235765068401</v>
      </c>
      <c r="E7" s="17">
        <v>0.71367236537749201</v>
      </c>
      <c r="F7" s="17">
        <v>0.65396809138673995</v>
      </c>
      <c r="G7" s="17">
        <v>0.588837262268464</v>
      </c>
      <c r="H7" s="17">
        <v>0.68114762013821895</v>
      </c>
      <c r="I7" s="17">
        <v>0.53288464737242702</v>
      </c>
      <c r="J7" s="17">
        <v>0.47506740061194003</v>
      </c>
    </row>
    <row r="8" spans="2:11" x14ac:dyDescent="0.5">
      <c r="B8" s="18" t="s">
        <v>406</v>
      </c>
      <c r="C8" s="17">
        <v>0.33201836440494797</v>
      </c>
      <c r="D8" s="17">
        <v>0.30919421754383197</v>
      </c>
      <c r="E8" s="17">
        <v>0.23597419991190499</v>
      </c>
      <c r="F8" s="17">
        <v>0.26865688907016699</v>
      </c>
      <c r="G8" s="17">
        <v>0.302279406854219</v>
      </c>
      <c r="H8" s="17">
        <v>0.25207090488190897</v>
      </c>
      <c r="I8" s="17">
        <v>0.40784795214375602</v>
      </c>
      <c r="J8" s="17">
        <v>0.34033844399195401</v>
      </c>
    </row>
    <row r="9" spans="2:11" x14ac:dyDescent="0.5">
      <c r="B9" s="18" t="s">
        <v>407</v>
      </c>
      <c r="C9" s="17">
        <v>7.2031447264661597E-2</v>
      </c>
      <c r="D9" s="17">
        <v>8.9226134665917695E-2</v>
      </c>
      <c r="E9" s="17">
        <v>4.14728747082386E-2</v>
      </c>
      <c r="F9" s="17">
        <v>6.9063319953771393E-2</v>
      </c>
      <c r="G9" s="17">
        <v>8.3685038474294801E-2</v>
      </c>
      <c r="H9" s="17">
        <v>5.8510106149859097E-2</v>
      </c>
      <c r="I9" s="17">
        <v>5.1277392065499201E-2</v>
      </c>
      <c r="J9" s="17">
        <v>0.12549131124159199</v>
      </c>
    </row>
    <row r="10" spans="2:11" x14ac:dyDescent="0.5">
      <c r="B10" s="18" t="s">
        <v>408</v>
      </c>
      <c r="C10" s="17">
        <v>1.5086424019622799E-2</v>
      </c>
      <c r="D10" s="17">
        <v>4.1409061765933099E-2</v>
      </c>
      <c r="E10" s="17">
        <v>6.8228919834890803E-3</v>
      </c>
      <c r="F10" s="17">
        <v>3.2354392001745099E-3</v>
      </c>
      <c r="G10" s="17">
        <v>2.0220133631711101E-2</v>
      </c>
      <c r="H10" s="17">
        <v>6.3237742216557301E-3</v>
      </c>
      <c r="I10" s="17">
        <v>5.1524230015536797E-3</v>
      </c>
      <c r="J10" s="17">
        <v>2.5810213652039199E-2</v>
      </c>
    </row>
    <row r="11" spans="2:11" x14ac:dyDescent="0.5">
      <c r="B11" s="18" t="s">
        <v>409</v>
      </c>
      <c r="C11" s="17">
        <v>3.8189038875310502E-3</v>
      </c>
      <c r="D11" s="17">
        <v>5.7182283736330903E-3</v>
      </c>
      <c r="E11" s="17">
        <v>2.0576680188757802E-3</v>
      </c>
      <c r="F11" s="17">
        <v>5.0762603891468302E-3</v>
      </c>
      <c r="G11" s="17">
        <v>4.9781587713115596E-3</v>
      </c>
      <c r="H11" s="17">
        <v>1.9475946083571301E-3</v>
      </c>
      <c r="I11" s="17">
        <v>2.8375854167646602E-3</v>
      </c>
      <c r="J11" s="17">
        <v>3.32926305024746E-2</v>
      </c>
    </row>
    <row r="12" spans="2:11" x14ac:dyDescent="0.5">
      <c r="B12" s="16" t="s">
        <v>546</v>
      </c>
      <c r="C12" s="16"/>
      <c r="D12" s="16"/>
      <c r="E12" s="16"/>
      <c r="F12" s="16"/>
      <c r="G12" s="16"/>
      <c r="H12" s="16"/>
      <c r="I12" s="16"/>
      <c r="J12" s="16"/>
    </row>
    <row r="13" spans="2:11" x14ac:dyDescent="0.5">
      <c r="B13" t="s">
        <v>59</v>
      </c>
    </row>
    <row r="14" spans="2:11" x14ac:dyDescent="0.5">
      <c r="B14" t="s">
        <v>60</v>
      </c>
    </row>
    <row r="18" spans="2:2" x14ac:dyDescent="0.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501</v>
      </c>
      <c r="D7" s="10">
        <v>287</v>
      </c>
      <c r="E7" s="10">
        <v>213</v>
      </c>
      <c r="F7" s="10"/>
      <c r="G7" s="10">
        <v>35</v>
      </c>
      <c r="H7" s="10">
        <v>81</v>
      </c>
      <c r="I7" s="10">
        <v>96</v>
      </c>
      <c r="J7" s="10">
        <v>107</v>
      </c>
      <c r="K7" s="10">
        <v>92</v>
      </c>
      <c r="L7" s="10">
        <v>90</v>
      </c>
      <c r="M7" s="10"/>
      <c r="N7" s="10">
        <v>24</v>
      </c>
      <c r="O7" s="10">
        <v>10</v>
      </c>
      <c r="P7" s="10">
        <v>6</v>
      </c>
      <c r="Q7" s="10">
        <v>23</v>
      </c>
      <c r="R7" s="10">
        <v>4</v>
      </c>
      <c r="S7" s="10">
        <v>4</v>
      </c>
      <c r="T7" s="10">
        <v>16</v>
      </c>
      <c r="U7" s="10">
        <v>91</v>
      </c>
      <c r="V7" s="10">
        <v>30</v>
      </c>
      <c r="W7" s="10">
        <v>16</v>
      </c>
      <c r="X7" s="10">
        <v>7</v>
      </c>
      <c r="Y7" s="10">
        <v>101</v>
      </c>
      <c r="Z7" s="10">
        <v>60</v>
      </c>
      <c r="AA7" s="10">
        <v>7</v>
      </c>
      <c r="AB7" s="10">
        <v>69</v>
      </c>
      <c r="AC7" s="10">
        <v>9</v>
      </c>
      <c r="AD7" s="10">
        <v>23</v>
      </c>
      <c r="AE7" s="10"/>
      <c r="AF7" s="10">
        <v>288</v>
      </c>
      <c r="AG7" s="10">
        <v>213</v>
      </c>
    </row>
    <row r="8" spans="2:33" ht="30" customHeight="1" x14ac:dyDescent="0.5">
      <c r="B8" s="11" t="s">
        <v>20</v>
      </c>
      <c r="C8" s="11">
        <v>482</v>
      </c>
      <c r="D8" s="11">
        <v>263</v>
      </c>
      <c r="E8" s="11">
        <v>218</v>
      </c>
      <c r="F8" s="11"/>
      <c r="G8" s="11">
        <v>27</v>
      </c>
      <c r="H8" s="11">
        <v>65</v>
      </c>
      <c r="I8" s="11">
        <v>92</v>
      </c>
      <c r="J8" s="11">
        <v>102</v>
      </c>
      <c r="K8" s="11">
        <v>90</v>
      </c>
      <c r="L8" s="11">
        <v>107</v>
      </c>
      <c r="M8" s="11"/>
      <c r="N8" s="11">
        <v>21</v>
      </c>
      <c r="O8" s="11">
        <v>8</v>
      </c>
      <c r="P8" s="11">
        <v>5</v>
      </c>
      <c r="Q8" s="11">
        <v>20</v>
      </c>
      <c r="R8" s="11">
        <v>6</v>
      </c>
      <c r="S8" s="11">
        <v>5</v>
      </c>
      <c r="T8" s="11">
        <v>15</v>
      </c>
      <c r="U8" s="11">
        <v>84</v>
      </c>
      <c r="V8" s="11">
        <v>25</v>
      </c>
      <c r="W8" s="11">
        <v>19</v>
      </c>
      <c r="X8" s="11">
        <v>8</v>
      </c>
      <c r="Y8" s="11">
        <v>90</v>
      </c>
      <c r="Z8" s="11">
        <v>57</v>
      </c>
      <c r="AA8" s="11">
        <v>11</v>
      </c>
      <c r="AB8" s="11">
        <v>73</v>
      </c>
      <c r="AC8" s="11">
        <v>15</v>
      </c>
      <c r="AD8" s="11">
        <v>20</v>
      </c>
      <c r="AE8" s="11"/>
      <c r="AF8" s="11">
        <v>226</v>
      </c>
      <c r="AG8" s="11">
        <v>256</v>
      </c>
    </row>
    <row r="9" spans="2:33" x14ac:dyDescent="0.5">
      <c r="B9" s="18" t="s">
        <v>405</v>
      </c>
      <c r="C9" s="17">
        <v>0.57704486042323699</v>
      </c>
      <c r="D9" s="17">
        <v>0.61354928371714301</v>
      </c>
      <c r="E9" s="17">
        <v>0.53086556277559704</v>
      </c>
      <c r="F9" s="17"/>
      <c r="G9" s="17">
        <v>0.39917337624405402</v>
      </c>
      <c r="H9" s="17">
        <v>0.455283959925047</v>
      </c>
      <c r="I9" s="17">
        <v>0.65362515874035099</v>
      </c>
      <c r="J9" s="17">
        <v>0.56451662129768698</v>
      </c>
      <c r="K9" s="17">
        <v>0.626803570102759</v>
      </c>
      <c r="L9" s="17">
        <v>0.59923715795075805</v>
      </c>
      <c r="M9" s="17"/>
      <c r="N9" s="17">
        <v>0.45143086237948798</v>
      </c>
      <c r="O9" s="17">
        <v>0.50645408090258903</v>
      </c>
      <c r="P9" s="17">
        <v>0.31767468206617799</v>
      </c>
      <c r="Q9" s="17">
        <v>0.47923597748389102</v>
      </c>
      <c r="R9" s="17">
        <v>0.39057817101868197</v>
      </c>
      <c r="S9" s="17">
        <v>0.43815804165457301</v>
      </c>
      <c r="T9" s="17">
        <v>0.464545184444215</v>
      </c>
      <c r="U9" s="17">
        <v>0.76073906104697397</v>
      </c>
      <c r="V9" s="17">
        <v>0.55577985065655</v>
      </c>
      <c r="W9" s="17">
        <v>0.643165039586714</v>
      </c>
      <c r="X9" s="17">
        <v>0.433064154085123</v>
      </c>
      <c r="Y9" s="17">
        <v>0.56458733048351295</v>
      </c>
      <c r="Z9" s="17">
        <v>0.480571927934688</v>
      </c>
      <c r="AA9" s="17">
        <v>1</v>
      </c>
      <c r="AB9" s="17">
        <v>0.53093269897088902</v>
      </c>
      <c r="AC9" s="17">
        <v>0.53772234294451704</v>
      </c>
      <c r="AD9" s="17">
        <v>0.60230638072313503</v>
      </c>
      <c r="AE9" s="17"/>
      <c r="AF9" s="17">
        <v>0.64045421685770998</v>
      </c>
      <c r="AG9" s="17">
        <v>0.52095697884636905</v>
      </c>
    </row>
    <row r="10" spans="2:33" x14ac:dyDescent="0.5">
      <c r="B10" s="18" t="s">
        <v>406</v>
      </c>
      <c r="C10" s="17">
        <v>0.33201836440494797</v>
      </c>
      <c r="D10" s="17">
        <v>0.30918912827925399</v>
      </c>
      <c r="E10" s="17">
        <v>0.36126559155686699</v>
      </c>
      <c r="F10" s="17"/>
      <c r="G10" s="17">
        <v>0.37875141377382798</v>
      </c>
      <c r="H10" s="17">
        <v>0.41187492406173798</v>
      </c>
      <c r="I10" s="17">
        <v>0.25867398233509997</v>
      </c>
      <c r="J10" s="17">
        <v>0.36883893850177601</v>
      </c>
      <c r="K10" s="17">
        <v>0.32020698443543499</v>
      </c>
      <c r="L10" s="17">
        <v>0.310092504755831</v>
      </c>
      <c r="M10" s="17"/>
      <c r="N10" s="17">
        <v>0.39582633786089799</v>
      </c>
      <c r="O10" s="17">
        <v>0.29730958215078801</v>
      </c>
      <c r="P10" s="17">
        <v>0.43508071462088199</v>
      </c>
      <c r="Q10" s="17">
        <v>0.47769521330620601</v>
      </c>
      <c r="R10" s="17">
        <v>0.17584456129973999</v>
      </c>
      <c r="S10" s="17">
        <v>0.21194362365038499</v>
      </c>
      <c r="T10" s="17">
        <v>0.44828641003942199</v>
      </c>
      <c r="U10" s="17">
        <v>0.216072394687779</v>
      </c>
      <c r="V10" s="17">
        <v>0.39078931973651398</v>
      </c>
      <c r="W10" s="17">
        <v>0.29476925468191501</v>
      </c>
      <c r="X10" s="17">
        <v>0.36291340057021199</v>
      </c>
      <c r="Y10" s="17">
        <v>0.32671632791431499</v>
      </c>
      <c r="Z10" s="17">
        <v>0.37867183900764501</v>
      </c>
      <c r="AA10" s="17">
        <v>0</v>
      </c>
      <c r="AB10" s="17">
        <v>0.37644361672999999</v>
      </c>
      <c r="AC10" s="17">
        <v>0.46227765705548302</v>
      </c>
      <c r="AD10" s="17">
        <v>0.36157911557484601</v>
      </c>
      <c r="AE10" s="17"/>
      <c r="AF10" s="17">
        <v>0.29745104698494201</v>
      </c>
      <c r="AG10" s="17">
        <v>0.36259441366491602</v>
      </c>
    </row>
    <row r="11" spans="2:33" x14ac:dyDescent="0.5">
      <c r="B11" s="18" t="s">
        <v>407</v>
      </c>
      <c r="C11" s="17">
        <v>7.2031447264661597E-2</v>
      </c>
      <c r="D11" s="17">
        <v>6.1867676297578701E-2</v>
      </c>
      <c r="E11" s="17">
        <v>8.4640017785586399E-2</v>
      </c>
      <c r="F11" s="17"/>
      <c r="G11" s="17">
        <v>0.121771843870912</v>
      </c>
      <c r="H11" s="17">
        <v>0.118210269907308</v>
      </c>
      <c r="I11" s="17">
        <v>4.2234271963551798E-2</v>
      </c>
      <c r="J11" s="17">
        <v>6.6644440200536295E-2</v>
      </c>
      <c r="K11" s="17">
        <v>3.8552970848677801E-2</v>
      </c>
      <c r="L11" s="17">
        <v>9.0670337293410896E-2</v>
      </c>
      <c r="M11" s="17"/>
      <c r="N11" s="17">
        <v>0.114177740069053</v>
      </c>
      <c r="O11" s="17">
        <v>0.19623633694662301</v>
      </c>
      <c r="P11" s="17">
        <v>0.24724460331293999</v>
      </c>
      <c r="Q11" s="17">
        <v>4.30688092099029E-2</v>
      </c>
      <c r="R11" s="17">
        <v>0.433577267681579</v>
      </c>
      <c r="S11" s="17">
        <v>0</v>
      </c>
      <c r="T11" s="17">
        <v>0</v>
      </c>
      <c r="U11" s="17">
        <v>2.3188544265247201E-2</v>
      </c>
      <c r="V11" s="17">
        <v>0</v>
      </c>
      <c r="W11" s="17">
        <v>6.2065705731370699E-2</v>
      </c>
      <c r="X11" s="17">
        <v>9.0179390573477805E-2</v>
      </c>
      <c r="Y11" s="17">
        <v>0.101072591787598</v>
      </c>
      <c r="Z11" s="17">
        <v>9.87061979379696E-2</v>
      </c>
      <c r="AA11" s="17">
        <v>0</v>
      </c>
      <c r="AB11" s="17">
        <v>9.2623684299110207E-2</v>
      </c>
      <c r="AC11" s="17">
        <v>0</v>
      </c>
      <c r="AD11" s="17">
        <v>3.6114503702019102E-2</v>
      </c>
      <c r="AE11" s="17"/>
      <c r="AF11" s="17">
        <v>4.1521094872699497E-2</v>
      </c>
      <c r="AG11" s="17">
        <v>9.9018963430312898E-2</v>
      </c>
    </row>
    <row r="12" spans="2:33" x14ac:dyDescent="0.5">
      <c r="B12" s="18" t="s">
        <v>408</v>
      </c>
      <c r="C12" s="17">
        <v>1.5086424019622799E-2</v>
      </c>
      <c r="D12" s="17">
        <v>1.0751301549646399E-2</v>
      </c>
      <c r="E12" s="17">
        <v>2.0379198987595399E-2</v>
      </c>
      <c r="F12" s="17"/>
      <c r="G12" s="17">
        <v>8.0391530291253302E-2</v>
      </c>
      <c r="H12" s="17">
        <v>1.46308461059074E-2</v>
      </c>
      <c r="I12" s="17">
        <v>3.8022914034103801E-2</v>
      </c>
      <c r="J12" s="17">
        <v>0</v>
      </c>
      <c r="K12" s="17">
        <v>7.4852090017928702E-3</v>
      </c>
      <c r="L12" s="17">
        <v>0</v>
      </c>
      <c r="M12" s="17"/>
      <c r="N12" s="17">
        <v>3.8565059690561697E-2</v>
      </c>
      <c r="O12" s="17">
        <v>0</v>
      </c>
      <c r="P12" s="17">
        <v>0</v>
      </c>
      <c r="Q12" s="17">
        <v>0</v>
      </c>
      <c r="R12" s="17">
        <v>0</v>
      </c>
      <c r="S12" s="17">
        <v>0.349898334695043</v>
      </c>
      <c r="T12" s="17">
        <v>4.5465078689648303E-2</v>
      </c>
      <c r="U12" s="17">
        <v>0</v>
      </c>
      <c r="V12" s="17">
        <v>5.3430829606936001E-2</v>
      </c>
      <c r="W12" s="17">
        <v>0</v>
      </c>
      <c r="X12" s="17">
        <v>0.113843054771187</v>
      </c>
      <c r="Y12" s="17">
        <v>0</v>
      </c>
      <c r="Z12" s="17">
        <v>3.2774941213311301E-2</v>
      </c>
      <c r="AA12" s="17">
        <v>0</v>
      </c>
      <c r="AB12" s="17">
        <v>0</v>
      </c>
      <c r="AC12" s="17">
        <v>0</v>
      </c>
      <c r="AD12" s="17">
        <v>0</v>
      </c>
      <c r="AE12" s="17"/>
      <c r="AF12" s="17">
        <v>1.2437329946783499E-2</v>
      </c>
      <c r="AG12" s="17">
        <v>1.74296440584026E-2</v>
      </c>
    </row>
    <row r="13" spans="2:33" x14ac:dyDescent="0.5">
      <c r="B13" s="18" t="s">
        <v>409</v>
      </c>
      <c r="C13" s="19">
        <v>3.8189038875310502E-3</v>
      </c>
      <c r="D13" s="19">
        <v>4.6426101563779403E-3</v>
      </c>
      <c r="E13" s="19">
        <v>2.84962889435437E-3</v>
      </c>
      <c r="F13" s="19"/>
      <c r="G13" s="19">
        <v>1.99118358199524E-2</v>
      </c>
      <c r="H13" s="19">
        <v>0</v>
      </c>
      <c r="I13" s="19">
        <v>7.4436729268926799E-3</v>
      </c>
      <c r="J13" s="19">
        <v>0</v>
      </c>
      <c r="K13" s="19">
        <v>6.9512656113356599E-3</v>
      </c>
      <c r="L13" s="19">
        <v>0</v>
      </c>
      <c r="M13" s="19"/>
      <c r="N13" s="19">
        <v>0</v>
      </c>
      <c r="O13" s="19">
        <v>0</v>
      </c>
      <c r="P13" s="19">
        <v>0</v>
      </c>
      <c r="Q13" s="19">
        <v>0</v>
      </c>
      <c r="R13" s="19">
        <v>0</v>
      </c>
      <c r="S13" s="19">
        <v>0</v>
      </c>
      <c r="T13" s="19">
        <v>4.1703326826714703E-2</v>
      </c>
      <c r="U13" s="19">
        <v>0</v>
      </c>
      <c r="V13" s="19">
        <v>0</v>
      </c>
      <c r="W13" s="19">
        <v>0</v>
      </c>
      <c r="X13" s="19">
        <v>0</v>
      </c>
      <c r="Y13" s="19">
        <v>7.6237498145733697E-3</v>
      </c>
      <c r="Z13" s="19">
        <v>9.2750939063866601E-3</v>
      </c>
      <c r="AA13" s="19">
        <v>0</v>
      </c>
      <c r="AB13" s="19">
        <v>0</v>
      </c>
      <c r="AC13" s="19">
        <v>0</v>
      </c>
      <c r="AD13" s="19">
        <v>0</v>
      </c>
      <c r="AE13" s="19"/>
      <c r="AF13" s="19">
        <v>8.13631133786555E-3</v>
      </c>
      <c r="AG13" s="19">
        <v>0</v>
      </c>
    </row>
    <row r="14" spans="2:33" x14ac:dyDescent="0.5">
      <c r="B14" s="16" t="s">
        <v>546</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245</v>
      </c>
      <c r="D7" s="10">
        <v>113</v>
      </c>
      <c r="E7" s="10">
        <v>132</v>
      </c>
      <c r="F7" s="10"/>
      <c r="G7" s="10">
        <v>27</v>
      </c>
      <c r="H7" s="10">
        <v>39</v>
      </c>
      <c r="I7" s="10">
        <v>51</v>
      </c>
      <c r="J7" s="10">
        <v>59</v>
      </c>
      <c r="K7" s="10">
        <v>44</v>
      </c>
      <c r="L7" s="10">
        <v>25</v>
      </c>
      <c r="M7" s="10"/>
      <c r="N7" s="10">
        <v>7</v>
      </c>
      <c r="O7" s="10">
        <v>3</v>
      </c>
      <c r="P7" s="10">
        <v>1</v>
      </c>
      <c r="Q7" s="10">
        <v>9</v>
      </c>
      <c r="R7" s="10">
        <v>2</v>
      </c>
      <c r="S7" s="10">
        <v>1</v>
      </c>
      <c r="T7" s="10">
        <v>4</v>
      </c>
      <c r="U7" s="10">
        <v>48</v>
      </c>
      <c r="V7" s="10">
        <v>16</v>
      </c>
      <c r="W7" s="10">
        <v>14</v>
      </c>
      <c r="X7" s="10">
        <v>4</v>
      </c>
      <c r="Y7" s="10">
        <v>36</v>
      </c>
      <c r="Z7" s="10">
        <v>31</v>
      </c>
      <c r="AA7" s="10">
        <v>2</v>
      </c>
      <c r="AB7" s="10">
        <v>50</v>
      </c>
      <c r="AC7" s="10">
        <v>5</v>
      </c>
      <c r="AD7" s="10">
        <v>11</v>
      </c>
      <c r="AE7" s="10"/>
      <c r="AF7" s="10">
        <v>125</v>
      </c>
      <c r="AG7" s="10">
        <v>120</v>
      </c>
    </row>
    <row r="8" spans="2:33" ht="30" customHeight="1" x14ac:dyDescent="0.5">
      <c r="B8" s="11" t="s">
        <v>20</v>
      </c>
      <c r="C8" s="11">
        <v>243</v>
      </c>
      <c r="D8" s="11">
        <v>108</v>
      </c>
      <c r="E8" s="11">
        <v>135</v>
      </c>
      <c r="F8" s="11"/>
      <c r="G8" s="11">
        <v>20</v>
      </c>
      <c r="H8" s="11">
        <v>32</v>
      </c>
      <c r="I8" s="11">
        <v>52</v>
      </c>
      <c r="J8" s="11">
        <v>63</v>
      </c>
      <c r="K8" s="11">
        <v>45</v>
      </c>
      <c r="L8" s="11">
        <v>31</v>
      </c>
      <c r="M8" s="11"/>
      <c r="N8" s="11">
        <v>7</v>
      </c>
      <c r="O8" s="11">
        <v>3</v>
      </c>
      <c r="P8" s="11">
        <v>1</v>
      </c>
      <c r="Q8" s="11">
        <v>8</v>
      </c>
      <c r="R8" s="11">
        <v>4</v>
      </c>
      <c r="S8" s="11">
        <v>2</v>
      </c>
      <c r="T8" s="11">
        <v>4</v>
      </c>
      <c r="U8" s="11">
        <v>45</v>
      </c>
      <c r="V8" s="11">
        <v>13</v>
      </c>
      <c r="W8" s="11">
        <v>17</v>
      </c>
      <c r="X8" s="11">
        <v>4</v>
      </c>
      <c r="Y8" s="11">
        <v>33</v>
      </c>
      <c r="Z8" s="11">
        <v>29</v>
      </c>
      <c r="AA8" s="11">
        <v>4</v>
      </c>
      <c r="AB8" s="11">
        <v>52</v>
      </c>
      <c r="AC8" s="11">
        <v>9</v>
      </c>
      <c r="AD8" s="11">
        <v>10</v>
      </c>
      <c r="AE8" s="11"/>
      <c r="AF8" s="11">
        <v>98</v>
      </c>
      <c r="AG8" s="11">
        <v>146</v>
      </c>
    </row>
    <row r="9" spans="2:33" x14ac:dyDescent="0.5">
      <c r="B9" s="18" t="s">
        <v>405</v>
      </c>
      <c r="C9" s="17">
        <v>0.55445235765068401</v>
      </c>
      <c r="D9" s="17">
        <v>0.55995290384986995</v>
      </c>
      <c r="E9" s="17">
        <v>0.55002478670911203</v>
      </c>
      <c r="F9" s="17"/>
      <c r="G9" s="17">
        <v>0.34915093482906201</v>
      </c>
      <c r="H9" s="17">
        <v>0.66035020937506705</v>
      </c>
      <c r="I9" s="17">
        <v>0.53911133109738496</v>
      </c>
      <c r="J9" s="17">
        <v>0.62603627427804098</v>
      </c>
      <c r="K9" s="17">
        <v>0.53181113316615303</v>
      </c>
      <c r="L9" s="17">
        <v>0.48915443636789102</v>
      </c>
      <c r="M9" s="17"/>
      <c r="N9" s="17">
        <v>0.60584727896401702</v>
      </c>
      <c r="O9" s="17">
        <v>0</v>
      </c>
      <c r="P9" s="17">
        <v>1</v>
      </c>
      <c r="Q9" s="17">
        <v>0.52884540169439898</v>
      </c>
      <c r="R9" s="17">
        <v>0.71145673991744995</v>
      </c>
      <c r="S9" s="17">
        <v>0</v>
      </c>
      <c r="T9" s="17">
        <v>0.265256403784905</v>
      </c>
      <c r="U9" s="17">
        <v>0.52509144979933697</v>
      </c>
      <c r="V9" s="17">
        <v>0.62385109306039599</v>
      </c>
      <c r="W9" s="17">
        <v>0.63740808076647903</v>
      </c>
      <c r="X9" s="17">
        <v>0.55509654665809505</v>
      </c>
      <c r="Y9" s="17">
        <v>0.580074623362691</v>
      </c>
      <c r="Z9" s="17">
        <v>0.43237996273678198</v>
      </c>
      <c r="AA9" s="17">
        <v>0</v>
      </c>
      <c r="AB9" s="17">
        <v>0.673783436893163</v>
      </c>
      <c r="AC9" s="17">
        <v>0.56426591709201801</v>
      </c>
      <c r="AD9" s="17">
        <v>0.52632416479216604</v>
      </c>
      <c r="AE9" s="17"/>
      <c r="AF9" s="17">
        <v>0.55341177233600103</v>
      </c>
      <c r="AG9" s="17">
        <v>0.55514840107761798</v>
      </c>
    </row>
    <row r="10" spans="2:33" x14ac:dyDescent="0.5">
      <c r="B10" s="18" t="s">
        <v>406</v>
      </c>
      <c r="C10" s="17">
        <v>0.30919421754383197</v>
      </c>
      <c r="D10" s="17">
        <v>0.27919832344102602</v>
      </c>
      <c r="E10" s="17">
        <v>0.33333890141462702</v>
      </c>
      <c r="F10" s="17"/>
      <c r="G10" s="17">
        <v>0.36824866701935899</v>
      </c>
      <c r="H10" s="17">
        <v>0.24860887819994601</v>
      </c>
      <c r="I10" s="17">
        <v>0.33108569996606402</v>
      </c>
      <c r="J10" s="17">
        <v>0.26574410667612203</v>
      </c>
      <c r="K10" s="17">
        <v>0.33503096827213102</v>
      </c>
      <c r="L10" s="17">
        <v>0.34754301709858398</v>
      </c>
      <c r="M10" s="17"/>
      <c r="N10" s="17">
        <v>0.272275252978809</v>
      </c>
      <c r="O10" s="17">
        <v>0</v>
      </c>
      <c r="P10" s="17">
        <v>0</v>
      </c>
      <c r="Q10" s="17">
        <v>0.36448733634234098</v>
      </c>
      <c r="R10" s="17">
        <v>0.28854326008254999</v>
      </c>
      <c r="S10" s="17">
        <v>0</v>
      </c>
      <c r="T10" s="17">
        <v>0.56875563923072903</v>
      </c>
      <c r="U10" s="17">
        <v>0.28269942021917999</v>
      </c>
      <c r="V10" s="17">
        <v>0.25964966203726703</v>
      </c>
      <c r="W10" s="17">
        <v>0.301559167862474</v>
      </c>
      <c r="X10" s="17">
        <v>0.44490345334190501</v>
      </c>
      <c r="Y10" s="17">
        <v>0.277274598515799</v>
      </c>
      <c r="Z10" s="17">
        <v>0.41896548020326002</v>
      </c>
      <c r="AA10" s="17">
        <v>1</v>
      </c>
      <c r="AB10" s="17">
        <v>0.29704208685044398</v>
      </c>
      <c r="AC10" s="17">
        <v>0.212111653582787</v>
      </c>
      <c r="AD10" s="17">
        <v>0.19832441491331701</v>
      </c>
      <c r="AE10" s="17"/>
      <c r="AF10" s="17">
        <v>0.32617087913966603</v>
      </c>
      <c r="AG10" s="17">
        <v>0.29783859532974499</v>
      </c>
    </row>
    <row r="11" spans="2:33" x14ac:dyDescent="0.5">
      <c r="B11" s="18" t="s">
        <v>407</v>
      </c>
      <c r="C11" s="17">
        <v>8.9226134665917695E-2</v>
      </c>
      <c r="D11" s="17">
        <v>0.13518148647250999</v>
      </c>
      <c r="E11" s="17">
        <v>5.2235157242860097E-2</v>
      </c>
      <c r="F11" s="17"/>
      <c r="G11" s="17">
        <v>0.20141506223062999</v>
      </c>
      <c r="H11" s="17">
        <v>6.7013520156190304E-2</v>
      </c>
      <c r="I11" s="17">
        <v>7.5261636127517906E-2</v>
      </c>
      <c r="J11" s="17">
        <v>7.9033743821929195E-2</v>
      </c>
      <c r="K11" s="17">
        <v>7.8373497173608503E-2</v>
      </c>
      <c r="L11" s="17">
        <v>0.101264167752194</v>
      </c>
      <c r="M11" s="17"/>
      <c r="N11" s="17">
        <v>0.121877468057174</v>
      </c>
      <c r="O11" s="17">
        <v>1</v>
      </c>
      <c r="P11" s="17">
        <v>0</v>
      </c>
      <c r="Q11" s="17">
        <v>0.10666726196326</v>
      </c>
      <c r="R11" s="17">
        <v>0</v>
      </c>
      <c r="S11" s="17">
        <v>0</v>
      </c>
      <c r="T11" s="17">
        <v>0</v>
      </c>
      <c r="U11" s="17">
        <v>6.6803755057845193E-2</v>
      </c>
      <c r="V11" s="17">
        <v>0.116499244902337</v>
      </c>
      <c r="W11" s="17">
        <v>6.1032751371047099E-2</v>
      </c>
      <c r="X11" s="17">
        <v>0</v>
      </c>
      <c r="Y11" s="17">
        <v>0.110328579740537</v>
      </c>
      <c r="Z11" s="17">
        <v>8.34917190449809E-2</v>
      </c>
      <c r="AA11" s="17">
        <v>0</v>
      </c>
      <c r="AB11" s="17">
        <v>1.6949069365087902E-2</v>
      </c>
      <c r="AC11" s="17">
        <v>0.22362242932519499</v>
      </c>
      <c r="AD11" s="17">
        <v>0.27535142029451698</v>
      </c>
      <c r="AE11" s="17"/>
      <c r="AF11" s="17">
        <v>8.4707007834465997E-2</v>
      </c>
      <c r="AG11" s="17">
        <v>9.2248960840888794E-2</v>
      </c>
    </row>
    <row r="12" spans="2:33" x14ac:dyDescent="0.5">
      <c r="B12" s="18" t="s">
        <v>408</v>
      </c>
      <c r="C12" s="17">
        <v>4.1409061765933099E-2</v>
      </c>
      <c r="D12" s="17">
        <v>2.5667286236593499E-2</v>
      </c>
      <c r="E12" s="17">
        <v>5.4080135760868897E-2</v>
      </c>
      <c r="F12" s="17"/>
      <c r="G12" s="17">
        <v>8.1185335920949703E-2</v>
      </c>
      <c r="H12" s="17">
        <v>0</v>
      </c>
      <c r="I12" s="17">
        <v>5.4541332809032901E-2</v>
      </c>
      <c r="J12" s="17">
        <v>2.91858752239074E-2</v>
      </c>
      <c r="K12" s="17">
        <v>4.1091610907078802E-2</v>
      </c>
      <c r="L12" s="17">
        <v>6.2038378781330998E-2</v>
      </c>
      <c r="M12" s="17"/>
      <c r="N12" s="17">
        <v>0</v>
      </c>
      <c r="O12" s="17">
        <v>0</v>
      </c>
      <c r="P12" s="17">
        <v>0</v>
      </c>
      <c r="Q12" s="17">
        <v>0</v>
      </c>
      <c r="R12" s="17">
        <v>0</v>
      </c>
      <c r="S12" s="17">
        <v>1</v>
      </c>
      <c r="T12" s="17">
        <v>0</v>
      </c>
      <c r="U12" s="17">
        <v>0.108333965906544</v>
      </c>
      <c r="V12" s="17">
        <v>0</v>
      </c>
      <c r="W12" s="17">
        <v>0</v>
      </c>
      <c r="X12" s="17">
        <v>0</v>
      </c>
      <c r="Y12" s="17">
        <v>3.2322198380972902E-2</v>
      </c>
      <c r="Z12" s="17">
        <v>6.5162838014977201E-2</v>
      </c>
      <c r="AA12" s="17">
        <v>0</v>
      </c>
      <c r="AB12" s="17">
        <v>1.22254068913051E-2</v>
      </c>
      <c r="AC12" s="17">
        <v>0</v>
      </c>
      <c r="AD12" s="17">
        <v>0</v>
      </c>
      <c r="AE12" s="17"/>
      <c r="AF12" s="17">
        <v>2.1443357682037201E-2</v>
      </c>
      <c r="AG12" s="17">
        <v>5.4764042751749099E-2</v>
      </c>
    </row>
    <row r="13" spans="2:33" x14ac:dyDescent="0.5">
      <c r="B13" s="18" t="s">
        <v>409</v>
      </c>
      <c r="C13" s="19">
        <v>5.7182283736330903E-3</v>
      </c>
      <c r="D13" s="19">
        <v>0</v>
      </c>
      <c r="E13" s="19">
        <v>1.0321018872532201E-2</v>
      </c>
      <c r="F13" s="19"/>
      <c r="G13" s="19">
        <v>0</v>
      </c>
      <c r="H13" s="19">
        <v>2.4027392268797201E-2</v>
      </c>
      <c r="I13" s="19">
        <v>0</v>
      </c>
      <c r="J13" s="19">
        <v>0</v>
      </c>
      <c r="K13" s="19">
        <v>1.3692790481028101E-2</v>
      </c>
      <c r="L13" s="19">
        <v>0</v>
      </c>
      <c r="M13" s="19"/>
      <c r="N13" s="19">
        <v>0</v>
      </c>
      <c r="O13" s="19">
        <v>0</v>
      </c>
      <c r="P13" s="19">
        <v>0</v>
      </c>
      <c r="Q13" s="19">
        <v>0</v>
      </c>
      <c r="R13" s="19">
        <v>0</v>
      </c>
      <c r="S13" s="19">
        <v>0</v>
      </c>
      <c r="T13" s="19">
        <v>0.165987956984365</v>
      </c>
      <c r="U13" s="19">
        <v>1.7071409017093701E-2</v>
      </c>
      <c r="V13" s="19">
        <v>0</v>
      </c>
      <c r="W13" s="19">
        <v>0</v>
      </c>
      <c r="X13" s="19">
        <v>0</v>
      </c>
      <c r="Y13" s="19">
        <v>0</v>
      </c>
      <c r="Z13" s="19">
        <v>0</v>
      </c>
      <c r="AA13" s="19">
        <v>0</v>
      </c>
      <c r="AB13" s="19">
        <v>0</v>
      </c>
      <c r="AC13" s="19">
        <v>0</v>
      </c>
      <c r="AD13" s="19">
        <v>0</v>
      </c>
      <c r="AE13" s="19"/>
      <c r="AF13" s="19">
        <v>1.42669830078292E-2</v>
      </c>
      <c r="AG13" s="19">
        <v>0</v>
      </c>
    </row>
    <row r="14" spans="2:33" x14ac:dyDescent="0.5">
      <c r="B14" s="16" t="s">
        <v>546</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712</v>
      </c>
      <c r="D7" s="10">
        <v>350</v>
      </c>
      <c r="E7" s="10">
        <v>361</v>
      </c>
      <c r="F7" s="10"/>
      <c r="G7" s="10">
        <v>68</v>
      </c>
      <c r="H7" s="10">
        <v>115</v>
      </c>
      <c r="I7" s="10">
        <v>123</v>
      </c>
      <c r="J7" s="10">
        <v>150</v>
      </c>
      <c r="K7" s="10">
        <v>124</v>
      </c>
      <c r="L7" s="10">
        <v>132</v>
      </c>
      <c r="M7" s="10"/>
      <c r="N7" s="10">
        <v>45</v>
      </c>
      <c r="O7" s="10">
        <v>17</v>
      </c>
      <c r="P7" s="10">
        <v>5</v>
      </c>
      <c r="Q7" s="10">
        <v>34</v>
      </c>
      <c r="R7" s="10">
        <v>4</v>
      </c>
      <c r="S7" s="10">
        <v>3</v>
      </c>
      <c r="T7" s="10">
        <v>22</v>
      </c>
      <c r="U7" s="10">
        <v>111</v>
      </c>
      <c r="V7" s="10">
        <v>39</v>
      </c>
      <c r="W7" s="10">
        <v>26</v>
      </c>
      <c r="X7" s="10">
        <v>13</v>
      </c>
      <c r="Y7" s="10">
        <v>133</v>
      </c>
      <c r="Z7" s="10">
        <v>76</v>
      </c>
      <c r="AA7" s="10">
        <v>9</v>
      </c>
      <c r="AB7" s="10">
        <v>122</v>
      </c>
      <c r="AC7" s="10">
        <v>16</v>
      </c>
      <c r="AD7" s="10">
        <v>36</v>
      </c>
      <c r="AE7" s="10"/>
      <c r="AF7" s="10">
        <v>370</v>
      </c>
      <c r="AG7" s="10">
        <v>342</v>
      </c>
    </row>
    <row r="8" spans="2:33" ht="30" customHeight="1" x14ac:dyDescent="0.5">
      <c r="B8" s="11" t="s">
        <v>20</v>
      </c>
      <c r="C8" s="11">
        <v>706</v>
      </c>
      <c r="D8" s="11">
        <v>330</v>
      </c>
      <c r="E8" s="11">
        <v>375</v>
      </c>
      <c r="F8" s="11"/>
      <c r="G8" s="11">
        <v>53</v>
      </c>
      <c r="H8" s="11">
        <v>94</v>
      </c>
      <c r="I8" s="11">
        <v>124</v>
      </c>
      <c r="J8" s="11">
        <v>147</v>
      </c>
      <c r="K8" s="11">
        <v>123</v>
      </c>
      <c r="L8" s="11">
        <v>165</v>
      </c>
      <c r="M8" s="11"/>
      <c r="N8" s="11">
        <v>41</v>
      </c>
      <c r="O8" s="11">
        <v>18</v>
      </c>
      <c r="P8" s="11">
        <v>4</v>
      </c>
      <c r="Q8" s="11">
        <v>30</v>
      </c>
      <c r="R8" s="11">
        <v>5</v>
      </c>
      <c r="S8" s="11">
        <v>3</v>
      </c>
      <c r="T8" s="11">
        <v>20</v>
      </c>
      <c r="U8" s="11">
        <v>103</v>
      </c>
      <c r="V8" s="11">
        <v>34</v>
      </c>
      <c r="W8" s="11">
        <v>31</v>
      </c>
      <c r="X8" s="11">
        <v>16</v>
      </c>
      <c r="Y8" s="11">
        <v>124</v>
      </c>
      <c r="Z8" s="11">
        <v>72</v>
      </c>
      <c r="AA8" s="11">
        <v>15</v>
      </c>
      <c r="AB8" s="11">
        <v>131</v>
      </c>
      <c r="AC8" s="11">
        <v>26</v>
      </c>
      <c r="AD8" s="11">
        <v>33</v>
      </c>
      <c r="AE8" s="11"/>
      <c r="AF8" s="11">
        <v>291</v>
      </c>
      <c r="AG8" s="11">
        <v>415</v>
      </c>
    </row>
    <row r="9" spans="2:33" x14ac:dyDescent="0.5">
      <c r="B9" s="18" t="s">
        <v>405</v>
      </c>
      <c r="C9" s="17">
        <v>0.71367236537749201</v>
      </c>
      <c r="D9" s="17">
        <v>0.68557888257998201</v>
      </c>
      <c r="E9" s="17">
        <v>0.73778833324783699</v>
      </c>
      <c r="F9" s="17"/>
      <c r="G9" s="17">
        <v>0.66397724974584504</v>
      </c>
      <c r="H9" s="17">
        <v>0.62706999562741095</v>
      </c>
      <c r="I9" s="17">
        <v>0.73677250459312704</v>
      </c>
      <c r="J9" s="17">
        <v>0.73861226778937406</v>
      </c>
      <c r="K9" s="17">
        <v>0.75031645622904597</v>
      </c>
      <c r="L9" s="17">
        <v>0.71195213602505003</v>
      </c>
      <c r="M9" s="17"/>
      <c r="N9" s="17">
        <v>0.74747033935104001</v>
      </c>
      <c r="O9" s="17">
        <v>0.60601540211084803</v>
      </c>
      <c r="P9" s="17">
        <v>0.56023162723537701</v>
      </c>
      <c r="Q9" s="17">
        <v>0.69467550878295403</v>
      </c>
      <c r="R9" s="17">
        <v>0.41078104839910201</v>
      </c>
      <c r="S9" s="17">
        <v>1</v>
      </c>
      <c r="T9" s="17">
        <v>0.71980096723305098</v>
      </c>
      <c r="U9" s="17">
        <v>0.73010646231473397</v>
      </c>
      <c r="V9" s="17">
        <v>0.66411964860318096</v>
      </c>
      <c r="W9" s="17">
        <v>0.78607401793318998</v>
      </c>
      <c r="X9" s="17">
        <v>0.74564001798963198</v>
      </c>
      <c r="Y9" s="17">
        <v>0.67068171185921599</v>
      </c>
      <c r="Z9" s="17">
        <v>0.7176928103486</v>
      </c>
      <c r="AA9" s="17">
        <v>0.49545499348938199</v>
      </c>
      <c r="AB9" s="17">
        <v>0.74612598683230702</v>
      </c>
      <c r="AC9" s="17">
        <v>0.76584658742551004</v>
      </c>
      <c r="AD9" s="17">
        <v>0.76643814947522304</v>
      </c>
      <c r="AE9" s="17"/>
      <c r="AF9" s="17">
        <v>0.72047518751029904</v>
      </c>
      <c r="AG9" s="17">
        <v>0.70890733005297102</v>
      </c>
    </row>
    <row r="10" spans="2:33" x14ac:dyDescent="0.5">
      <c r="B10" s="18" t="s">
        <v>406</v>
      </c>
      <c r="C10" s="17">
        <v>0.23597419991190499</v>
      </c>
      <c r="D10" s="17">
        <v>0.26908673617485301</v>
      </c>
      <c r="E10" s="17">
        <v>0.20732829748774301</v>
      </c>
      <c r="F10" s="17"/>
      <c r="G10" s="17">
        <v>0.245305021875701</v>
      </c>
      <c r="H10" s="17">
        <v>0.30070116328171598</v>
      </c>
      <c r="I10" s="17">
        <v>0.17676075790122101</v>
      </c>
      <c r="J10" s="17">
        <v>0.21536517432692501</v>
      </c>
      <c r="K10" s="17">
        <v>0.23418922089570299</v>
      </c>
      <c r="L10" s="17">
        <v>0.2604569473783</v>
      </c>
      <c r="M10" s="17"/>
      <c r="N10" s="17">
        <v>0.185180312849928</v>
      </c>
      <c r="O10" s="17">
        <v>0.32229891326701099</v>
      </c>
      <c r="P10" s="17">
        <v>0.43976837276462299</v>
      </c>
      <c r="Q10" s="17">
        <v>0.24619971600833401</v>
      </c>
      <c r="R10" s="17">
        <v>0.58921895160089799</v>
      </c>
      <c r="S10" s="17">
        <v>0</v>
      </c>
      <c r="T10" s="17">
        <v>0.15938080922359699</v>
      </c>
      <c r="U10" s="17">
        <v>0.23681698920592101</v>
      </c>
      <c r="V10" s="17">
        <v>0.21123068933501701</v>
      </c>
      <c r="W10" s="17">
        <v>0.13632812682815401</v>
      </c>
      <c r="X10" s="17">
        <v>0.25435998201036802</v>
      </c>
      <c r="Y10" s="17">
        <v>0.279281187502185</v>
      </c>
      <c r="Z10" s="17">
        <v>0.21487501155878699</v>
      </c>
      <c r="AA10" s="17">
        <v>0.50454500651061795</v>
      </c>
      <c r="AB10" s="17">
        <v>0.22259143694550201</v>
      </c>
      <c r="AC10" s="17">
        <v>0.19909798307249499</v>
      </c>
      <c r="AD10" s="17">
        <v>0.198732346321703</v>
      </c>
      <c r="AE10" s="17"/>
      <c r="AF10" s="17">
        <v>0.24162946061086099</v>
      </c>
      <c r="AG10" s="17">
        <v>0.23201297375108099</v>
      </c>
    </row>
    <row r="11" spans="2:33" x14ac:dyDescent="0.5">
      <c r="B11" s="18" t="s">
        <v>407</v>
      </c>
      <c r="C11" s="17">
        <v>4.14728747082386E-2</v>
      </c>
      <c r="D11" s="17">
        <v>4.0607231932395599E-2</v>
      </c>
      <c r="E11" s="17">
        <v>4.2325701571412001E-2</v>
      </c>
      <c r="F11" s="17"/>
      <c r="G11" s="17">
        <v>6.3043429495838799E-2</v>
      </c>
      <c r="H11" s="17">
        <v>6.5378056596964995E-2</v>
      </c>
      <c r="I11" s="17">
        <v>8.0576407300516295E-2</v>
      </c>
      <c r="J11" s="17">
        <v>3.8808462054670603E-2</v>
      </c>
      <c r="K11" s="17">
        <v>1.0437971009078201E-2</v>
      </c>
      <c r="L11" s="17">
        <v>1.70038394937015E-2</v>
      </c>
      <c r="M11" s="17"/>
      <c r="N11" s="17">
        <v>5.1480145959375799E-2</v>
      </c>
      <c r="O11" s="17">
        <v>7.1685684622141296E-2</v>
      </c>
      <c r="P11" s="17">
        <v>0</v>
      </c>
      <c r="Q11" s="17">
        <v>5.9124775208711899E-2</v>
      </c>
      <c r="R11" s="17">
        <v>0</v>
      </c>
      <c r="S11" s="17">
        <v>0</v>
      </c>
      <c r="T11" s="17">
        <v>8.97597251523643E-2</v>
      </c>
      <c r="U11" s="17">
        <v>3.3076548479344901E-2</v>
      </c>
      <c r="V11" s="17">
        <v>0.100363409655731</v>
      </c>
      <c r="W11" s="17">
        <v>7.7597855238656102E-2</v>
      </c>
      <c r="X11" s="17">
        <v>0</v>
      </c>
      <c r="Y11" s="17">
        <v>4.1440184320016303E-2</v>
      </c>
      <c r="Z11" s="17">
        <v>3.3282332435556498E-2</v>
      </c>
      <c r="AA11" s="17">
        <v>0</v>
      </c>
      <c r="AB11" s="17">
        <v>2.64229780385585E-2</v>
      </c>
      <c r="AC11" s="17">
        <v>3.5055429501994098E-2</v>
      </c>
      <c r="AD11" s="17">
        <v>3.4829504203074201E-2</v>
      </c>
      <c r="AE11" s="17"/>
      <c r="AF11" s="17">
        <v>2.8837421060434701E-2</v>
      </c>
      <c r="AG11" s="17">
        <v>5.0323375544174702E-2</v>
      </c>
    </row>
    <row r="12" spans="2:33" x14ac:dyDescent="0.5">
      <c r="B12" s="18" t="s">
        <v>408</v>
      </c>
      <c r="C12" s="17">
        <v>6.8228919834890803E-3</v>
      </c>
      <c r="D12" s="17">
        <v>2.2127805645032802E-3</v>
      </c>
      <c r="E12" s="17">
        <v>1.0897706651783801E-2</v>
      </c>
      <c r="F12" s="17"/>
      <c r="G12" s="17">
        <v>1.2022893119984999E-2</v>
      </c>
      <c r="H12" s="17">
        <v>6.8507844939083096E-3</v>
      </c>
      <c r="I12" s="17">
        <v>5.8903302051358302E-3</v>
      </c>
      <c r="J12" s="17">
        <v>7.2140958290309396E-3</v>
      </c>
      <c r="K12" s="17">
        <v>0</v>
      </c>
      <c r="L12" s="17">
        <v>1.0587077102947999E-2</v>
      </c>
      <c r="M12" s="17"/>
      <c r="N12" s="17">
        <v>1.5869201839656101E-2</v>
      </c>
      <c r="O12" s="17">
        <v>0</v>
      </c>
      <c r="P12" s="17">
        <v>0</v>
      </c>
      <c r="Q12" s="17">
        <v>0</v>
      </c>
      <c r="R12" s="17">
        <v>0</v>
      </c>
      <c r="S12" s="17">
        <v>0</v>
      </c>
      <c r="T12" s="17">
        <v>0</v>
      </c>
      <c r="U12" s="17">
        <v>0</v>
      </c>
      <c r="V12" s="17">
        <v>0</v>
      </c>
      <c r="W12" s="17">
        <v>0</v>
      </c>
      <c r="X12" s="17">
        <v>0</v>
      </c>
      <c r="Y12" s="17">
        <v>8.5969163185825592E-3</v>
      </c>
      <c r="Z12" s="17">
        <v>3.4149845657057101E-2</v>
      </c>
      <c r="AA12" s="17">
        <v>0</v>
      </c>
      <c r="AB12" s="17">
        <v>4.8595981836325004E-3</v>
      </c>
      <c r="AC12" s="17">
        <v>0</v>
      </c>
      <c r="AD12" s="17">
        <v>0</v>
      </c>
      <c r="AE12" s="17"/>
      <c r="AF12" s="17">
        <v>6.9176463553014596E-3</v>
      </c>
      <c r="AG12" s="17">
        <v>6.7565213037881801E-3</v>
      </c>
    </row>
    <row r="13" spans="2:33" x14ac:dyDescent="0.5">
      <c r="B13" s="18" t="s">
        <v>409</v>
      </c>
      <c r="C13" s="19">
        <v>2.0576680188757802E-3</v>
      </c>
      <c r="D13" s="19">
        <v>2.5143687482662501E-3</v>
      </c>
      <c r="E13" s="19">
        <v>1.6599610412238799E-3</v>
      </c>
      <c r="F13" s="19"/>
      <c r="G13" s="19">
        <v>1.5651405762630199E-2</v>
      </c>
      <c r="H13" s="19">
        <v>0</v>
      </c>
      <c r="I13" s="19">
        <v>0</v>
      </c>
      <c r="J13" s="19">
        <v>0</v>
      </c>
      <c r="K13" s="19">
        <v>5.0563518661729803E-3</v>
      </c>
      <c r="L13" s="19">
        <v>0</v>
      </c>
      <c r="M13" s="19"/>
      <c r="N13" s="19">
        <v>0</v>
      </c>
      <c r="O13" s="19">
        <v>0</v>
      </c>
      <c r="P13" s="19">
        <v>0</v>
      </c>
      <c r="Q13" s="19">
        <v>0</v>
      </c>
      <c r="R13" s="19">
        <v>0</v>
      </c>
      <c r="S13" s="19">
        <v>0</v>
      </c>
      <c r="T13" s="19">
        <v>3.10584983909875E-2</v>
      </c>
      <c r="U13" s="19">
        <v>0</v>
      </c>
      <c r="V13" s="19">
        <v>2.4286252406071501E-2</v>
      </c>
      <c r="W13" s="19">
        <v>0</v>
      </c>
      <c r="X13" s="19">
        <v>0</v>
      </c>
      <c r="Y13" s="19">
        <v>0</v>
      </c>
      <c r="Z13" s="19">
        <v>0</v>
      </c>
      <c r="AA13" s="19">
        <v>0</v>
      </c>
      <c r="AB13" s="19">
        <v>0</v>
      </c>
      <c r="AC13" s="19">
        <v>0</v>
      </c>
      <c r="AD13" s="19">
        <v>0</v>
      </c>
      <c r="AE13" s="19"/>
      <c r="AF13" s="19">
        <v>2.1402844631035899E-3</v>
      </c>
      <c r="AG13" s="19">
        <v>1.9997993479850102E-3</v>
      </c>
    </row>
    <row r="14" spans="2:33" x14ac:dyDescent="0.5">
      <c r="B14" s="16" t="s">
        <v>546</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410</v>
      </c>
      <c r="D7" s="10">
        <v>207</v>
      </c>
      <c r="E7" s="10">
        <v>203</v>
      </c>
      <c r="F7" s="10"/>
      <c r="G7" s="10">
        <v>41</v>
      </c>
      <c r="H7" s="10">
        <v>62</v>
      </c>
      <c r="I7" s="10">
        <v>73</v>
      </c>
      <c r="J7" s="10">
        <v>91</v>
      </c>
      <c r="K7" s="10">
        <v>61</v>
      </c>
      <c r="L7" s="10">
        <v>82</v>
      </c>
      <c r="M7" s="10"/>
      <c r="N7" s="10">
        <v>23</v>
      </c>
      <c r="O7" s="10">
        <v>9</v>
      </c>
      <c r="P7" s="10">
        <v>2</v>
      </c>
      <c r="Q7" s="10">
        <v>18</v>
      </c>
      <c r="R7" s="10">
        <v>2</v>
      </c>
      <c r="S7" s="10">
        <v>3</v>
      </c>
      <c r="T7" s="10">
        <v>12</v>
      </c>
      <c r="U7" s="10">
        <v>57</v>
      </c>
      <c r="V7" s="10">
        <v>19</v>
      </c>
      <c r="W7" s="10">
        <v>18</v>
      </c>
      <c r="X7" s="10">
        <v>6</v>
      </c>
      <c r="Y7" s="10">
        <v>81</v>
      </c>
      <c r="Z7" s="10">
        <v>53</v>
      </c>
      <c r="AA7" s="10">
        <v>5</v>
      </c>
      <c r="AB7" s="10">
        <v>76</v>
      </c>
      <c r="AC7" s="10">
        <v>8</v>
      </c>
      <c r="AD7" s="10">
        <v>18</v>
      </c>
      <c r="AE7" s="10"/>
      <c r="AF7" s="10">
        <v>206</v>
      </c>
      <c r="AG7" s="10">
        <v>204</v>
      </c>
    </row>
    <row r="8" spans="2:33" ht="30" customHeight="1" x14ac:dyDescent="0.5">
      <c r="B8" s="11" t="s">
        <v>20</v>
      </c>
      <c r="C8" s="11">
        <v>411</v>
      </c>
      <c r="D8" s="11">
        <v>197</v>
      </c>
      <c r="E8" s="11">
        <v>214</v>
      </c>
      <c r="F8" s="11"/>
      <c r="G8" s="11">
        <v>32</v>
      </c>
      <c r="H8" s="11">
        <v>52</v>
      </c>
      <c r="I8" s="11">
        <v>74</v>
      </c>
      <c r="J8" s="11">
        <v>89</v>
      </c>
      <c r="K8" s="11">
        <v>61</v>
      </c>
      <c r="L8" s="11">
        <v>102</v>
      </c>
      <c r="M8" s="11"/>
      <c r="N8" s="11">
        <v>21</v>
      </c>
      <c r="O8" s="11">
        <v>9</v>
      </c>
      <c r="P8" s="11">
        <v>2</v>
      </c>
      <c r="Q8" s="11">
        <v>15</v>
      </c>
      <c r="R8" s="11">
        <v>2</v>
      </c>
      <c r="S8" s="11">
        <v>5</v>
      </c>
      <c r="T8" s="11">
        <v>12</v>
      </c>
      <c r="U8" s="11">
        <v>51</v>
      </c>
      <c r="V8" s="11">
        <v>19</v>
      </c>
      <c r="W8" s="11">
        <v>20</v>
      </c>
      <c r="X8" s="11">
        <v>7</v>
      </c>
      <c r="Y8" s="11">
        <v>77</v>
      </c>
      <c r="Z8" s="11">
        <v>52</v>
      </c>
      <c r="AA8" s="11">
        <v>9</v>
      </c>
      <c r="AB8" s="11">
        <v>82</v>
      </c>
      <c r="AC8" s="11">
        <v>12</v>
      </c>
      <c r="AD8" s="11">
        <v>17</v>
      </c>
      <c r="AE8" s="11"/>
      <c r="AF8" s="11">
        <v>163</v>
      </c>
      <c r="AG8" s="11">
        <v>248</v>
      </c>
    </row>
    <row r="9" spans="2:33" x14ac:dyDescent="0.5">
      <c r="B9" s="18" t="s">
        <v>405</v>
      </c>
      <c r="C9" s="17">
        <v>0.65396809138673995</v>
      </c>
      <c r="D9" s="17">
        <v>0.65203396089914001</v>
      </c>
      <c r="E9" s="17">
        <v>0.65574860325102302</v>
      </c>
      <c r="F9" s="17"/>
      <c r="G9" s="17">
        <v>0.50686217934795297</v>
      </c>
      <c r="H9" s="17">
        <v>0.50207203214391205</v>
      </c>
      <c r="I9" s="17">
        <v>0.56027121219924803</v>
      </c>
      <c r="J9" s="17">
        <v>0.74849275204905796</v>
      </c>
      <c r="K9" s="17">
        <v>0.77171006454495095</v>
      </c>
      <c r="L9" s="17">
        <v>0.69231548592829495</v>
      </c>
      <c r="M9" s="17"/>
      <c r="N9" s="17">
        <v>0.66827664169764101</v>
      </c>
      <c r="O9" s="17">
        <v>0.54420196506561902</v>
      </c>
      <c r="P9" s="17">
        <v>0.47472045044418798</v>
      </c>
      <c r="Q9" s="17">
        <v>0.66540217324361695</v>
      </c>
      <c r="R9" s="17">
        <v>0.52454627029655498</v>
      </c>
      <c r="S9" s="17">
        <v>0.52115866538075695</v>
      </c>
      <c r="T9" s="17">
        <v>0.75741630892080403</v>
      </c>
      <c r="U9" s="17">
        <v>0.74223517215955104</v>
      </c>
      <c r="V9" s="17">
        <v>0.66601353714182698</v>
      </c>
      <c r="W9" s="17">
        <v>0.540914571536667</v>
      </c>
      <c r="X9" s="17">
        <v>0.378182903626121</v>
      </c>
      <c r="Y9" s="17">
        <v>0.62945811781183103</v>
      </c>
      <c r="Z9" s="17">
        <v>0.71412226677255897</v>
      </c>
      <c r="AA9" s="17">
        <v>0.59822602505825195</v>
      </c>
      <c r="AB9" s="17">
        <v>0.63680858300231102</v>
      </c>
      <c r="AC9" s="17">
        <v>0.76980169081139305</v>
      </c>
      <c r="AD9" s="17">
        <v>0.60077940658340201</v>
      </c>
      <c r="AE9" s="17"/>
      <c r="AF9" s="17">
        <v>0.62576615055914797</v>
      </c>
      <c r="AG9" s="17">
        <v>0.67245862835651304</v>
      </c>
    </row>
    <row r="10" spans="2:33" x14ac:dyDescent="0.5">
      <c r="B10" s="18" t="s">
        <v>406</v>
      </c>
      <c r="C10" s="17">
        <v>0.26865688907016699</v>
      </c>
      <c r="D10" s="17">
        <v>0.257320448629697</v>
      </c>
      <c r="E10" s="17">
        <v>0.279092930915536</v>
      </c>
      <c r="F10" s="17"/>
      <c r="G10" s="17">
        <v>0.39527710156401902</v>
      </c>
      <c r="H10" s="17">
        <v>0.35857238403554398</v>
      </c>
      <c r="I10" s="17">
        <v>0.319579365384623</v>
      </c>
      <c r="J10" s="17">
        <v>0.202770826562571</v>
      </c>
      <c r="K10" s="17">
        <v>0.163480568389436</v>
      </c>
      <c r="L10" s="17">
        <v>0.26659427764201699</v>
      </c>
      <c r="M10" s="17"/>
      <c r="N10" s="17">
        <v>0.29882283631746198</v>
      </c>
      <c r="O10" s="17">
        <v>0.26338919995075599</v>
      </c>
      <c r="P10" s="17">
        <v>0</v>
      </c>
      <c r="Q10" s="17">
        <v>0.211375818888449</v>
      </c>
      <c r="R10" s="17">
        <v>0</v>
      </c>
      <c r="S10" s="17">
        <v>0.26027220964942899</v>
      </c>
      <c r="T10" s="17">
        <v>0.242583691079196</v>
      </c>
      <c r="U10" s="17">
        <v>0.21119231955441101</v>
      </c>
      <c r="V10" s="17">
        <v>0.27188592360707298</v>
      </c>
      <c r="W10" s="17">
        <v>0.37938055566007201</v>
      </c>
      <c r="X10" s="17">
        <v>0.35262550190679698</v>
      </c>
      <c r="Y10" s="17">
        <v>0.28383146418689698</v>
      </c>
      <c r="Z10" s="17">
        <v>0.27293670332847902</v>
      </c>
      <c r="AA10" s="17">
        <v>0.40177397494174799</v>
      </c>
      <c r="AB10" s="17">
        <v>0.25868007551956701</v>
      </c>
      <c r="AC10" s="17">
        <v>0.23019830918860701</v>
      </c>
      <c r="AD10" s="17">
        <v>0.29428182947034598</v>
      </c>
      <c r="AE10" s="17"/>
      <c r="AF10" s="17">
        <v>0.28734998104535697</v>
      </c>
      <c r="AG10" s="17">
        <v>0.256400806754427</v>
      </c>
    </row>
    <row r="11" spans="2:33" x14ac:dyDescent="0.5">
      <c r="B11" s="18" t="s">
        <v>407</v>
      </c>
      <c r="C11" s="17">
        <v>6.9063319953771393E-2</v>
      </c>
      <c r="D11" s="17">
        <v>8.3324540636063302E-2</v>
      </c>
      <c r="E11" s="17">
        <v>5.5934799005068002E-2</v>
      </c>
      <c r="F11" s="17"/>
      <c r="G11" s="17">
        <v>8.2041542533533907E-2</v>
      </c>
      <c r="H11" s="17">
        <v>0.139355583820544</v>
      </c>
      <c r="I11" s="17">
        <v>0.120149422416129</v>
      </c>
      <c r="J11" s="17">
        <v>2.3718956569042202E-2</v>
      </c>
      <c r="K11" s="17">
        <v>5.3865441242647701E-2</v>
      </c>
      <c r="L11" s="17">
        <v>4.1090236429687899E-2</v>
      </c>
      <c r="M11" s="17"/>
      <c r="N11" s="17">
        <v>3.2900521984897402E-2</v>
      </c>
      <c r="O11" s="17">
        <v>0.19240883498362599</v>
      </c>
      <c r="P11" s="17">
        <v>0.52527954955581202</v>
      </c>
      <c r="Q11" s="17">
        <v>0.123222007867934</v>
      </c>
      <c r="R11" s="17">
        <v>0.47545372970344502</v>
      </c>
      <c r="S11" s="17">
        <v>0.21856912496981401</v>
      </c>
      <c r="T11" s="17">
        <v>0</v>
      </c>
      <c r="U11" s="17">
        <v>1.5922385140299301E-2</v>
      </c>
      <c r="V11" s="17">
        <v>6.2100539251100199E-2</v>
      </c>
      <c r="W11" s="17">
        <v>7.9704872803260995E-2</v>
      </c>
      <c r="X11" s="17">
        <v>0.26919159446708102</v>
      </c>
      <c r="Y11" s="17">
        <v>7.1489923848488998E-2</v>
      </c>
      <c r="Z11" s="17">
        <v>0</v>
      </c>
      <c r="AA11" s="17">
        <v>0</v>
      </c>
      <c r="AB11" s="17">
        <v>0.10451134147812299</v>
      </c>
      <c r="AC11" s="17">
        <v>0</v>
      </c>
      <c r="AD11" s="17">
        <v>0.104938763946253</v>
      </c>
      <c r="AE11" s="17"/>
      <c r="AF11" s="17">
        <v>6.5895086448968507E-2</v>
      </c>
      <c r="AG11" s="17">
        <v>7.1140564889060398E-2</v>
      </c>
    </row>
    <row r="12" spans="2:33" x14ac:dyDescent="0.5">
      <c r="B12" s="18" t="s">
        <v>408</v>
      </c>
      <c r="C12" s="17">
        <v>3.2354392001745099E-3</v>
      </c>
      <c r="D12" s="17">
        <v>3.3461580789700299E-3</v>
      </c>
      <c r="E12" s="17">
        <v>3.1335141860353698E-3</v>
      </c>
      <c r="F12" s="17"/>
      <c r="G12" s="17">
        <v>0</v>
      </c>
      <c r="H12" s="17">
        <v>0</v>
      </c>
      <c r="I12" s="17">
        <v>0</v>
      </c>
      <c r="J12" s="17">
        <v>7.3861323641363904E-3</v>
      </c>
      <c r="K12" s="17">
        <v>1.09439258229653E-2</v>
      </c>
      <c r="L12" s="17">
        <v>0</v>
      </c>
      <c r="M12" s="17"/>
      <c r="N12" s="17">
        <v>0</v>
      </c>
      <c r="O12" s="17">
        <v>0</v>
      </c>
      <c r="P12" s="17">
        <v>0</v>
      </c>
      <c r="Q12" s="17">
        <v>0</v>
      </c>
      <c r="R12" s="17">
        <v>0</v>
      </c>
      <c r="S12" s="17">
        <v>0</v>
      </c>
      <c r="T12" s="17">
        <v>0</v>
      </c>
      <c r="U12" s="17">
        <v>0</v>
      </c>
      <c r="V12" s="17">
        <v>0</v>
      </c>
      <c r="W12" s="17">
        <v>0</v>
      </c>
      <c r="X12" s="17">
        <v>0</v>
      </c>
      <c r="Y12" s="17">
        <v>8.5610169077606404E-3</v>
      </c>
      <c r="Z12" s="17">
        <v>1.29410298989629E-2</v>
      </c>
      <c r="AA12" s="17">
        <v>0</v>
      </c>
      <c r="AB12" s="17">
        <v>0</v>
      </c>
      <c r="AC12" s="17">
        <v>0</v>
      </c>
      <c r="AD12" s="17">
        <v>0</v>
      </c>
      <c r="AE12" s="17"/>
      <c r="AF12" s="17">
        <v>8.1701614867015996E-3</v>
      </c>
      <c r="AG12" s="17">
        <v>0</v>
      </c>
    </row>
    <row r="13" spans="2:33" x14ac:dyDescent="0.5">
      <c r="B13" s="18" t="s">
        <v>409</v>
      </c>
      <c r="C13" s="19">
        <v>5.0762603891468302E-3</v>
      </c>
      <c r="D13" s="19">
        <v>3.9748917561299698E-3</v>
      </c>
      <c r="E13" s="19">
        <v>6.0901526423366896E-3</v>
      </c>
      <c r="F13" s="19"/>
      <c r="G13" s="19">
        <v>1.5819176554494E-2</v>
      </c>
      <c r="H13" s="19">
        <v>0</v>
      </c>
      <c r="I13" s="19">
        <v>0</v>
      </c>
      <c r="J13" s="19">
        <v>1.7631332455191901E-2</v>
      </c>
      <c r="K13" s="19">
        <v>0</v>
      </c>
      <c r="L13" s="19">
        <v>0</v>
      </c>
      <c r="M13" s="19"/>
      <c r="N13" s="19">
        <v>0</v>
      </c>
      <c r="O13" s="19">
        <v>0</v>
      </c>
      <c r="P13" s="19">
        <v>0</v>
      </c>
      <c r="Q13" s="19">
        <v>0</v>
      </c>
      <c r="R13" s="19">
        <v>0</v>
      </c>
      <c r="S13" s="19">
        <v>0</v>
      </c>
      <c r="T13" s="19">
        <v>0</v>
      </c>
      <c r="U13" s="19">
        <v>3.06501231457386E-2</v>
      </c>
      <c r="V13" s="19">
        <v>0</v>
      </c>
      <c r="W13" s="19">
        <v>0</v>
      </c>
      <c r="X13" s="19">
        <v>0</v>
      </c>
      <c r="Y13" s="19">
        <v>6.6594772450220803E-3</v>
      </c>
      <c r="Z13" s="19">
        <v>0</v>
      </c>
      <c r="AA13" s="19">
        <v>0</v>
      </c>
      <c r="AB13" s="19">
        <v>0</v>
      </c>
      <c r="AC13" s="19">
        <v>0</v>
      </c>
      <c r="AD13" s="19">
        <v>0</v>
      </c>
      <c r="AE13" s="19"/>
      <c r="AF13" s="19">
        <v>1.28186204598249E-2</v>
      </c>
      <c r="AG13" s="19">
        <v>0</v>
      </c>
    </row>
    <row r="14" spans="2:33" x14ac:dyDescent="0.5">
      <c r="B14" s="16" t="s">
        <v>546</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308</v>
      </c>
      <c r="D7" s="10">
        <v>172</v>
      </c>
      <c r="E7" s="10">
        <v>136</v>
      </c>
      <c r="F7" s="10"/>
      <c r="G7" s="10">
        <v>54</v>
      </c>
      <c r="H7" s="10">
        <v>67</v>
      </c>
      <c r="I7" s="10">
        <v>58</v>
      </c>
      <c r="J7" s="10">
        <v>51</v>
      </c>
      <c r="K7" s="10">
        <v>37</v>
      </c>
      <c r="L7" s="10">
        <v>41</v>
      </c>
      <c r="M7" s="10"/>
      <c r="N7" s="10">
        <v>19</v>
      </c>
      <c r="O7" s="10">
        <v>5</v>
      </c>
      <c r="P7" s="10">
        <v>2</v>
      </c>
      <c r="Q7" s="10">
        <v>8</v>
      </c>
      <c r="R7" s="10">
        <v>1</v>
      </c>
      <c r="S7" s="10">
        <v>1</v>
      </c>
      <c r="T7" s="10">
        <v>9</v>
      </c>
      <c r="U7" s="10">
        <v>59</v>
      </c>
      <c r="V7" s="10">
        <v>16</v>
      </c>
      <c r="W7" s="10">
        <v>12</v>
      </c>
      <c r="X7" s="10">
        <v>5</v>
      </c>
      <c r="Y7" s="10">
        <v>48</v>
      </c>
      <c r="Z7" s="10">
        <v>39</v>
      </c>
      <c r="AA7" s="10">
        <v>5</v>
      </c>
      <c r="AB7" s="10">
        <v>53</v>
      </c>
      <c r="AC7" s="10">
        <v>8</v>
      </c>
      <c r="AD7" s="10">
        <v>18</v>
      </c>
      <c r="AE7" s="10"/>
      <c r="AF7" s="10">
        <v>190</v>
      </c>
      <c r="AG7" s="10">
        <v>118</v>
      </c>
    </row>
    <row r="8" spans="2:33" ht="30" customHeight="1" x14ac:dyDescent="0.5">
      <c r="B8" s="11" t="s">
        <v>20</v>
      </c>
      <c r="C8" s="11">
        <v>282</v>
      </c>
      <c r="D8" s="11">
        <v>152</v>
      </c>
      <c r="E8" s="11">
        <v>130</v>
      </c>
      <c r="F8" s="11"/>
      <c r="G8" s="11">
        <v>42</v>
      </c>
      <c r="H8" s="11">
        <v>53</v>
      </c>
      <c r="I8" s="11">
        <v>56</v>
      </c>
      <c r="J8" s="11">
        <v>48</v>
      </c>
      <c r="K8" s="11">
        <v>35</v>
      </c>
      <c r="L8" s="11">
        <v>48</v>
      </c>
      <c r="M8" s="11"/>
      <c r="N8" s="11">
        <v>16</v>
      </c>
      <c r="O8" s="11">
        <v>5</v>
      </c>
      <c r="P8" s="11">
        <v>1</v>
      </c>
      <c r="Q8" s="11">
        <v>7</v>
      </c>
      <c r="R8" s="11">
        <v>1</v>
      </c>
      <c r="S8" s="11">
        <v>1</v>
      </c>
      <c r="T8" s="11">
        <v>8</v>
      </c>
      <c r="U8" s="11">
        <v>50</v>
      </c>
      <c r="V8" s="11">
        <v>13</v>
      </c>
      <c r="W8" s="11">
        <v>12</v>
      </c>
      <c r="X8" s="11">
        <v>5</v>
      </c>
      <c r="Y8" s="11">
        <v>42</v>
      </c>
      <c r="Z8" s="11">
        <v>36</v>
      </c>
      <c r="AA8" s="11">
        <v>8</v>
      </c>
      <c r="AB8" s="11">
        <v>50</v>
      </c>
      <c r="AC8" s="11">
        <v>12</v>
      </c>
      <c r="AD8" s="11">
        <v>15</v>
      </c>
      <c r="AE8" s="11"/>
      <c r="AF8" s="11">
        <v>148</v>
      </c>
      <c r="AG8" s="11">
        <v>134</v>
      </c>
    </row>
    <row r="9" spans="2:33" x14ac:dyDescent="0.5">
      <c r="B9" s="18" t="s">
        <v>405</v>
      </c>
      <c r="C9" s="17">
        <v>0.588837262268464</v>
      </c>
      <c r="D9" s="17">
        <v>0.53924597360715798</v>
      </c>
      <c r="E9" s="17">
        <v>0.64710139954912504</v>
      </c>
      <c r="F9" s="17"/>
      <c r="G9" s="17">
        <v>0.47244627480586698</v>
      </c>
      <c r="H9" s="17">
        <v>0.48272538069656701</v>
      </c>
      <c r="I9" s="17">
        <v>0.59316829048947095</v>
      </c>
      <c r="J9" s="17">
        <v>0.71100062017591303</v>
      </c>
      <c r="K9" s="17">
        <v>0.63294076070592098</v>
      </c>
      <c r="L9" s="17">
        <v>0.64871058736106801</v>
      </c>
      <c r="M9" s="17"/>
      <c r="N9" s="17">
        <v>0.66841896692388703</v>
      </c>
      <c r="O9" s="17">
        <v>0.52423278004437901</v>
      </c>
      <c r="P9" s="17">
        <v>1</v>
      </c>
      <c r="Q9" s="17">
        <v>0.78815808582205604</v>
      </c>
      <c r="R9" s="17">
        <v>1</v>
      </c>
      <c r="S9" s="17">
        <v>0</v>
      </c>
      <c r="T9" s="17">
        <v>0.66300839335559503</v>
      </c>
      <c r="U9" s="17">
        <v>0.51031367097567704</v>
      </c>
      <c r="V9" s="17">
        <v>0.39390321217873397</v>
      </c>
      <c r="W9" s="17">
        <v>0.53314563583935104</v>
      </c>
      <c r="X9" s="17">
        <v>0.58596298578855799</v>
      </c>
      <c r="Y9" s="17">
        <v>0.67929001074675999</v>
      </c>
      <c r="Z9" s="17">
        <v>0.58505748916845002</v>
      </c>
      <c r="AA9" s="17">
        <v>0.38415841988034799</v>
      </c>
      <c r="AB9" s="17">
        <v>0.63731334172692899</v>
      </c>
      <c r="AC9" s="17">
        <v>0.53789046403679497</v>
      </c>
      <c r="AD9" s="17">
        <v>0.58447188368031999</v>
      </c>
      <c r="AE9" s="17"/>
      <c r="AF9" s="17">
        <v>0.58317101019044904</v>
      </c>
      <c r="AG9" s="17">
        <v>0.59507488441238199</v>
      </c>
    </row>
    <row r="10" spans="2:33" x14ac:dyDescent="0.5">
      <c r="B10" s="18" t="s">
        <v>406</v>
      </c>
      <c r="C10" s="17">
        <v>0.302279406854219</v>
      </c>
      <c r="D10" s="17">
        <v>0.30644842550321799</v>
      </c>
      <c r="E10" s="17">
        <v>0.29738128298109401</v>
      </c>
      <c r="F10" s="17"/>
      <c r="G10" s="17">
        <v>0.41893912524772903</v>
      </c>
      <c r="H10" s="17">
        <v>0.36911819427263398</v>
      </c>
      <c r="I10" s="17">
        <v>0.26205644839439302</v>
      </c>
      <c r="J10" s="17">
        <v>0.205278110081868</v>
      </c>
      <c r="K10" s="17">
        <v>0.28997922992312097</v>
      </c>
      <c r="L10" s="17">
        <v>0.27954242652092798</v>
      </c>
      <c r="M10" s="17"/>
      <c r="N10" s="17">
        <v>0.33158103307611297</v>
      </c>
      <c r="O10" s="17">
        <v>0.18312501223132999</v>
      </c>
      <c r="P10" s="17">
        <v>0</v>
      </c>
      <c r="Q10" s="17">
        <v>0.21184191417794301</v>
      </c>
      <c r="R10" s="17">
        <v>0</v>
      </c>
      <c r="S10" s="17">
        <v>1</v>
      </c>
      <c r="T10" s="17">
        <v>0.25568046445980303</v>
      </c>
      <c r="U10" s="17">
        <v>0.382293320885634</v>
      </c>
      <c r="V10" s="17">
        <v>0.55424163338800703</v>
      </c>
      <c r="W10" s="17">
        <v>0.46685436416064902</v>
      </c>
      <c r="X10" s="17">
        <v>0.41403701421144201</v>
      </c>
      <c r="Y10" s="17">
        <v>0.203777367345297</v>
      </c>
      <c r="Z10" s="17">
        <v>0.265781629540213</v>
      </c>
      <c r="AA10" s="17">
        <v>0.22699388995455799</v>
      </c>
      <c r="AB10" s="17">
        <v>0.24769593447771501</v>
      </c>
      <c r="AC10" s="17">
        <v>0.38909811753301599</v>
      </c>
      <c r="AD10" s="17">
        <v>0.23709473187175301</v>
      </c>
      <c r="AE10" s="17"/>
      <c r="AF10" s="17">
        <v>0.31527478623255001</v>
      </c>
      <c r="AG10" s="17">
        <v>0.28797360734815403</v>
      </c>
    </row>
    <row r="11" spans="2:33" x14ac:dyDescent="0.5">
      <c r="B11" s="18" t="s">
        <v>407</v>
      </c>
      <c r="C11" s="17">
        <v>8.3685038474294801E-2</v>
      </c>
      <c r="D11" s="17">
        <v>0.124621358070568</v>
      </c>
      <c r="E11" s="17">
        <v>3.5589507805351098E-2</v>
      </c>
      <c r="F11" s="17"/>
      <c r="G11" s="17">
        <v>5.8887434233082202E-2</v>
      </c>
      <c r="H11" s="17">
        <v>0.12669447912866799</v>
      </c>
      <c r="I11" s="17">
        <v>0.14477526111613501</v>
      </c>
      <c r="J11" s="17">
        <v>6.7424664240726004E-2</v>
      </c>
      <c r="K11" s="17">
        <v>2.1213904079399101E-2</v>
      </c>
      <c r="L11" s="17">
        <v>4.76232595931778E-2</v>
      </c>
      <c r="M11" s="17"/>
      <c r="N11" s="17">
        <v>0</v>
      </c>
      <c r="O11" s="17">
        <v>0.292642207724291</v>
      </c>
      <c r="P11" s="17">
        <v>0</v>
      </c>
      <c r="Q11" s="17">
        <v>0</v>
      </c>
      <c r="R11" s="17">
        <v>0</v>
      </c>
      <c r="S11" s="17">
        <v>0</v>
      </c>
      <c r="T11" s="17">
        <v>0</v>
      </c>
      <c r="U11" s="17">
        <v>6.91286764757576E-2</v>
      </c>
      <c r="V11" s="17">
        <v>0</v>
      </c>
      <c r="W11" s="17">
        <v>0</v>
      </c>
      <c r="X11" s="17">
        <v>0</v>
      </c>
      <c r="Y11" s="17">
        <v>0.116932621907943</v>
      </c>
      <c r="Z11" s="17">
        <v>0.13041588398589901</v>
      </c>
      <c r="AA11" s="17">
        <v>0.38884769016509402</v>
      </c>
      <c r="AB11" s="17">
        <v>8.9883342861631105E-2</v>
      </c>
      <c r="AC11" s="17">
        <v>7.3011418430188907E-2</v>
      </c>
      <c r="AD11" s="17">
        <v>4.8593186495448797E-2</v>
      </c>
      <c r="AE11" s="17"/>
      <c r="AF11" s="17">
        <v>7.4570308212152797E-2</v>
      </c>
      <c r="AG11" s="17">
        <v>9.37188743390234E-2</v>
      </c>
    </row>
    <row r="12" spans="2:33" x14ac:dyDescent="0.5">
      <c r="B12" s="18" t="s">
        <v>408</v>
      </c>
      <c r="C12" s="17">
        <v>2.0220133631711101E-2</v>
      </c>
      <c r="D12" s="17">
        <v>2.4551105035075502E-2</v>
      </c>
      <c r="E12" s="17">
        <v>1.5131733648245301E-2</v>
      </c>
      <c r="F12" s="17"/>
      <c r="G12" s="17">
        <v>4.9727165713321399E-2</v>
      </c>
      <c r="H12" s="17">
        <v>2.14619459021302E-2</v>
      </c>
      <c r="I12" s="17">
        <v>0</v>
      </c>
      <c r="J12" s="17">
        <v>0</v>
      </c>
      <c r="K12" s="17">
        <v>3.8019398064518102E-2</v>
      </c>
      <c r="L12" s="17">
        <v>2.41237265248265E-2</v>
      </c>
      <c r="M12" s="17"/>
      <c r="N12" s="17">
        <v>0</v>
      </c>
      <c r="O12" s="17">
        <v>0</v>
      </c>
      <c r="P12" s="17">
        <v>0</v>
      </c>
      <c r="Q12" s="17">
        <v>0</v>
      </c>
      <c r="R12" s="17">
        <v>0</v>
      </c>
      <c r="S12" s="17">
        <v>0</v>
      </c>
      <c r="T12" s="17">
        <v>0</v>
      </c>
      <c r="U12" s="17">
        <v>2.27239561916764E-2</v>
      </c>
      <c r="V12" s="17">
        <v>5.1855154433257902E-2</v>
      </c>
      <c r="W12" s="17">
        <v>0</v>
      </c>
      <c r="X12" s="17">
        <v>0</v>
      </c>
      <c r="Y12" s="17">
        <v>0</v>
      </c>
      <c r="Z12" s="17">
        <v>1.8744997305437799E-2</v>
      </c>
      <c r="AA12" s="17">
        <v>0</v>
      </c>
      <c r="AB12" s="17">
        <v>2.5107380933724902E-2</v>
      </c>
      <c r="AC12" s="17">
        <v>0</v>
      </c>
      <c r="AD12" s="17">
        <v>0.129840197952478</v>
      </c>
      <c r="AE12" s="17"/>
      <c r="AF12" s="17">
        <v>1.74835802602713E-2</v>
      </c>
      <c r="AG12" s="17">
        <v>2.3232633900440301E-2</v>
      </c>
    </row>
    <row r="13" spans="2:33" x14ac:dyDescent="0.5">
      <c r="B13" s="18" t="s">
        <v>409</v>
      </c>
      <c r="C13" s="19">
        <v>4.9781587713115596E-3</v>
      </c>
      <c r="D13" s="19">
        <v>5.1331377839802404E-3</v>
      </c>
      <c r="E13" s="19">
        <v>4.79607601618455E-3</v>
      </c>
      <c r="F13" s="19"/>
      <c r="G13" s="19">
        <v>0</v>
      </c>
      <c r="H13" s="19">
        <v>0</v>
      </c>
      <c r="I13" s="19">
        <v>0</v>
      </c>
      <c r="J13" s="19">
        <v>1.6296605501492499E-2</v>
      </c>
      <c r="K13" s="19">
        <v>1.78467072270404E-2</v>
      </c>
      <c r="L13" s="19">
        <v>0</v>
      </c>
      <c r="M13" s="19"/>
      <c r="N13" s="19">
        <v>0</v>
      </c>
      <c r="O13" s="19">
        <v>0</v>
      </c>
      <c r="P13" s="19">
        <v>0</v>
      </c>
      <c r="Q13" s="19">
        <v>0</v>
      </c>
      <c r="R13" s="19">
        <v>0</v>
      </c>
      <c r="S13" s="19">
        <v>0</v>
      </c>
      <c r="T13" s="19">
        <v>8.1311142184602697E-2</v>
      </c>
      <c r="U13" s="19">
        <v>1.5540375471254799E-2</v>
      </c>
      <c r="V13" s="19">
        <v>0</v>
      </c>
      <c r="W13" s="19">
        <v>0</v>
      </c>
      <c r="X13" s="19">
        <v>0</v>
      </c>
      <c r="Y13" s="19">
        <v>0</v>
      </c>
      <c r="Z13" s="19">
        <v>0</v>
      </c>
      <c r="AA13" s="19">
        <v>0</v>
      </c>
      <c r="AB13" s="19">
        <v>0</v>
      </c>
      <c r="AC13" s="19">
        <v>0</v>
      </c>
      <c r="AD13" s="19">
        <v>0</v>
      </c>
      <c r="AE13" s="19"/>
      <c r="AF13" s="19">
        <v>9.5003151045762405E-3</v>
      </c>
      <c r="AG13" s="19">
        <v>0</v>
      </c>
    </row>
    <row r="14" spans="2:33" x14ac:dyDescent="0.5">
      <c r="B14" s="16" t="s">
        <v>546</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405</v>
      </c>
      <c r="D7" s="10">
        <v>208</v>
      </c>
      <c r="E7" s="10">
        <v>197</v>
      </c>
      <c r="F7" s="10"/>
      <c r="G7" s="10">
        <v>46</v>
      </c>
      <c r="H7" s="10">
        <v>63</v>
      </c>
      <c r="I7" s="10">
        <v>73</v>
      </c>
      <c r="J7" s="10">
        <v>79</v>
      </c>
      <c r="K7" s="10">
        <v>63</v>
      </c>
      <c r="L7" s="10">
        <v>81</v>
      </c>
      <c r="M7" s="10"/>
      <c r="N7" s="10">
        <v>25</v>
      </c>
      <c r="O7" s="10">
        <v>1</v>
      </c>
      <c r="P7" s="10" t="s">
        <v>291</v>
      </c>
      <c r="Q7" s="10">
        <v>17</v>
      </c>
      <c r="R7" s="10">
        <v>5</v>
      </c>
      <c r="S7" s="10">
        <v>3</v>
      </c>
      <c r="T7" s="10">
        <v>14</v>
      </c>
      <c r="U7" s="10">
        <v>55</v>
      </c>
      <c r="V7" s="10">
        <v>23</v>
      </c>
      <c r="W7" s="10">
        <v>10</v>
      </c>
      <c r="X7" s="10">
        <v>6</v>
      </c>
      <c r="Y7" s="10">
        <v>115</v>
      </c>
      <c r="Z7" s="10">
        <v>38</v>
      </c>
      <c r="AA7" s="10">
        <v>5</v>
      </c>
      <c r="AB7" s="10">
        <v>57</v>
      </c>
      <c r="AC7" s="10">
        <v>10</v>
      </c>
      <c r="AD7" s="10">
        <v>21</v>
      </c>
      <c r="AE7" s="10"/>
      <c r="AF7" s="10">
        <v>225</v>
      </c>
      <c r="AG7" s="10">
        <v>180</v>
      </c>
    </row>
    <row r="8" spans="2:33" ht="30" customHeight="1" x14ac:dyDescent="0.5">
      <c r="B8" s="11" t="s">
        <v>20</v>
      </c>
      <c r="C8" s="11">
        <v>388</v>
      </c>
      <c r="D8" s="11">
        <v>191</v>
      </c>
      <c r="E8" s="11">
        <v>196</v>
      </c>
      <c r="F8" s="11"/>
      <c r="G8" s="11">
        <v>34</v>
      </c>
      <c r="H8" s="11">
        <v>51</v>
      </c>
      <c r="I8" s="11">
        <v>70</v>
      </c>
      <c r="J8" s="11">
        <v>73</v>
      </c>
      <c r="K8" s="11">
        <v>63</v>
      </c>
      <c r="L8" s="11">
        <v>96</v>
      </c>
      <c r="M8" s="11"/>
      <c r="N8" s="11">
        <v>20</v>
      </c>
      <c r="O8" s="11">
        <v>1</v>
      </c>
      <c r="P8" s="11" t="s">
        <v>291</v>
      </c>
      <c r="Q8" s="11">
        <v>14</v>
      </c>
      <c r="R8" s="11">
        <v>7</v>
      </c>
      <c r="S8" s="11">
        <v>5</v>
      </c>
      <c r="T8" s="11">
        <v>12</v>
      </c>
      <c r="U8" s="11">
        <v>48</v>
      </c>
      <c r="V8" s="11">
        <v>19</v>
      </c>
      <c r="W8" s="11">
        <v>9</v>
      </c>
      <c r="X8" s="11">
        <v>5</v>
      </c>
      <c r="Y8" s="11">
        <v>108</v>
      </c>
      <c r="Z8" s="11">
        <v>34</v>
      </c>
      <c r="AA8" s="11">
        <v>8</v>
      </c>
      <c r="AB8" s="11">
        <v>62</v>
      </c>
      <c r="AC8" s="11">
        <v>17</v>
      </c>
      <c r="AD8" s="11">
        <v>17</v>
      </c>
      <c r="AE8" s="11"/>
      <c r="AF8" s="11">
        <v>172</v>
      </c>
      <c r="AG8" s="11">
        <v>215</v>
      </c>
    </row>
    <row r="9" spans="2:33" x14ac:dyDescent="0.5">
      <c r="B9" s="18" t="s">
        <v>405</v>
      </c>
      <c r="C9" s="17">
        <v>0.68114762013821895</v>
      </c>
      <c r="D9" s="17">
        <v>0.63778036272946004</v>
      </c>
      <c r="E9" s="17">
        <v>0.72344168915006402</v>
      </c>
      <c r="F9" s="17"/>
      <c r="G9" s="17">
        <v>0.36984979112008498</v>
      </c>
      <c r="H9" s="17">
        <v>0.61598048544070905</v>
      </c>
      <c r="I9" s="17">
        <v>0.69673092476735099</v>
      </c>
      <c r="J9" s="17">
        <v>0.74537831749380501</v>
      </c>
      <c r="K9" s="17">
        <v>0.77391170695085398</v>
      </c>
      <c r="L9" s="17">
        <v>0.70528938172274502</v>
      </c>
      <c r="M9" s="17"/>
      <c r="N9" s="17">
        <v>0.65307060436574205</v>
      </c>
      <c r="O9" s="17">
        <v>0</v>
      </c>
      <c r="P9" s="17" t="s">
        <v>292</v>
      </c>
      <c r="Q9" s="17">
        <v>0.72609347400729096</v>
      </c>
      <c r="R9" s="17">
        <v>0.46146398235263902</v>
      </c>
      <c r="S9" s="17">
        <v>0.73972779035057101</v>
      </c>
      <c r="T9" s="17">
        <v>0.79265243570808297</v>
      </c>
      <c r="U9" s="17">
        <v>0.69202588152032196</v>
      </c>
      <c r="V9" s="17">
        <v>0.63903312792574496</v>
      </c>
      <c r="W9" s="17">
        <v>0.48572927711254299</v>
      </c>
      <c r="X9" s="17">
        <v>0.86220372191617001</v>
      </c>
      <c r="Y9" s="17">
        <v>0.68724388690009297</v>
      </c>
      <c r="Z9" s="17">
        <v>0.71725039198359997</v>
      </c>
      <c r="AA9" s="17">
        <v>0.60267569517869302</v>
      </c>
      <c r="AB9" s="17">
        <v>0.76723593751241104</v>
      </c>
      <c r="AC9" s="17">
        <v>0.61875456451710398</v>
      </c>
      <c r="AD9" s="17">
        <v>0.45725687187633901</v>
      </c>
      <c r="AE9" s="17"/>
      <c r="AF9" s="17">
        <v>0.68954200592032</v>
      </c>
      <c r="AG9" s="17">
        <v>0.67442923613359396</v>
      </c>
    </row>
    <row r="10" spans="2:33" x14ac:dyDescent="0.5">
      <c r="B10" s="18" t="s">
        <v>406</v>
      </c>
      <c r="C10" s="17">
        <v>0.25207090488190897</v>
      </c>
      <c r="D10" s="17">
        <v>0.275498959387113</v>
      </c>
      <c r="E10" s="17">
        <v>0.229222613030826</v>
      </c>
      <c r="F10" s="17"/>
      <c r="G10" s="17">
        <v>0.48733064021710398</v>
      </c>
      <c r="H10" s="17">
        <v>0.23162434913753399</v>
      </c>
      <c r="I10" s="17">
        <v>0.21946407364169099</v>
      </c>
      <c r="J10" s="17">
        <v>0.24566284126461699</v>
      </c>
      <c r="K10" s="17">
        <v>0.177339133169713</v>
      </c>
      <c r="L10" s="17">
        <v>0.25699495370928799</v>
      </c>
      <c r="M10" s="17"/>
      <c r="N10" s="17">
        <v>0.19458575590109201</v>
      </c>
      <c r="O10" s="17">
        <v>1</v>
      </c>
      <c r="P10" s="17" t="s">
        <v>292</v>
      </c>
      <c r="Q10" s="17">
        <v>0.27390652599270898</v>
      </c>
      <c r="R10" s="17">
        <v>0.53853601764736103</v>
      </c>
      <c r="S10" s="17">
        <v>0.26027220964942899</v>
      </c>
      <c r="T10" s="17">
        <v>0.207347564291916</v>
      </c>
      <c r="U10" s="17">
        <v>0.22827981043360601</v>
      </c>
      <c r="V10" s="17">
        <v>0.30028970861291798</v>
      </c>
      <c r="W10" s="17">
        <v>0.41820950579796701</v>
      </c>
      <c r="X10" s="17">
        <v>0.13779627808382999</v>
      </c>
      <c r="Y10" s="17">
        <v>0.28820412246256399</v>
      </c>
      <c r="Z10" s="17">
        <v>0.17488188041619801</v>
      </c>
      <c r="AA10" s="17">
        <v>0.15600423035859001</v>
      </c>
      <c r="AB10" s="17">
        <v>0.12871769351123699</v>
      </c>
      <c r="AC10" s="17">
        <v>0.38124543548289602</v>
      </c>
      <c r="AD10" s="17">
        <v>0.42106644880857302</v>
      </c>
      <c r="AE10" s="17"/>
      <c r="AF10" s="17">
        <v>0.23463220524589601</v>
      </c>
      <c r="AG10" s="17">
        <v>0.26602783797233998</v>
      </c>
    </row>
    <row r="11" spans="2:33" x14ac:dyDescent="0.5">
      <c r="B11" s="18" t="s">
        <v>407</v>
      </c>
      <c r="C11" s="17">
        <v>5.8510106149859097E-2</v>
      </c>
      <c r="D11" s="17">
        <v>8.0455612967935297E-2</v>
      </c>
      <c r="E11" s="17">
        <v>3.7107674100370698E-2</v>
      </c>
      <c r="F11" s="17"/>
      <c r="G11" s="17">
        <v>0.124982615320358</v>
      </c>
      <c r="H11" s="17">
        <v>0.116297798459364</v>
      </c>
      <c r="I11" s="17">
        <v>7.3045786261276294E-2</v>
      </c>
      <c r="J11" s="17">
        <v>8.9588412415776905E-3</v>
      </c>
      <c r="K11" s="17">
        <v>4.87491598794332E-2</v>
      </c>
      <c r="L11" s="17">
        <v>3.7715664567967301E-2</v>
      </c>
      <c r="M11" s="17"/>
      <c r="N11" s="17">
        <v>0.12088349131451</v>
      </c>
      <c r="O11" s="17">
        <v>0</v>
      </c>
      <c r="P11" s="17" t="s">
        <v>292</v>
      </c>
      <c r="Q11" s="17">
        <v>0</v>
      </c>
      <c r="R11" s="17">
        <v>0</v>
      </c>
      <c r="S11" s="17">
        <v>0</v>
      </c>
      <c r="T11" s="17">
        <v>0</v>
      </c>
      <c r="U11" s="17">
        <v>6.7135643275090903E-2</v>
      </c>
      <c r="V11" s="17">
        <v>6.0677163461337003E-2</v>
      </c>
      <c r="W11" s="17">
        <v>9.6061217089490003E-2</v>
      </c>
      <c r="X11" s="17">
        <v>0</v>
      </c>
      <c r="Y11" s="17">
        <v>2.4551990637343001E-2</v>
      </c>
      <c r="Z11" s="17">
        <v>8.5788416857580901E-2</v>
      </c>
      <c r="AA11" s="17">
        <v>0.241320074462717</v>
      </c>
      <c r="AB11" s="17">
        <v>8.4756295938925294E-2</v>
      </c>
      <c r="AC11" s="17">
        <v>0</v>
      </c>
      <c r="AD11" s="17">
        <v>0.12167667931508799</v>
      </c>
      <c r="AE11" s="17"/>
      <c r="AF11" s="17">
        <v>6.4177875441695897E-2</v>
      </c>
      <c r="AG11" s="17">
        <v>5.39739493016268E-2</v>
      </c>
    </row>
    <row r="12" spans="2:33" x14ac:dyDescent="0.5">
      <c r="B12" s="18" t="s">
        <v>408</v>
      </c>
      <c r="C12" s="17">
        <v>6.3237742216557301E-3</v>
      </c>
      <c r="D12" s="17">
        <v>6.2650649154914204E-3</v>
      </c>
      <c r="E12" s="17">
        <v>6.3810306772149701E-3</v>
      </c>
      <c r="F12" s="17"/>
      <c r="G12" s="17">
        <v>1.7836953342453301E-2</v>
      </c>
      <c r="H12" s="17">
        <v>3.6097366962392997E-2</v>
      </c>
      <c r="I12" s="17">
        <v>0</v>
      </c>
      <c r="J12" s="17">
        <v>0</v>
      </c>
      <c r="K12" s="17">
        <v>0</v>
      </c>
      <c r="L12" s="17">
        <v>0</v>
      </c>
      <c r="M12" s="17"/>
      <c r="N12" s="17">
        <v>3.1460148418655402E-2</v>
      </c>
      <c r="O12" s="17">
        <v>0</v>
      </c>
      <c r="P12" s="17" t="s">
        <v>292</v>
      </c>
      <c r="Q12" s="17">
        <v>0</v>
      </c>
      <c r="R12" s="17">
        <v>0</v>
      </c>
      <c r="S12" s="17">
        <v>0</v>
      </c>
      <c r="T12" s="17">
        <v>0</v>
      </c>
      <c r="U12" s="17">
        <v>1.2558664770981699E-2</v>
      </c>
      <c r="V12" s="17">
        <v>0</v>
      </c>
      <c r="W12" s="17">
        <v>0</v>
      </c>
      <c r="X12" s="17">
        <v>0</v>
      </c>
      <c r="Y12" s="17">
        <v>0</v>
      </c>
      <c r="Z12" s="17">
        <v>0</v>
      </c>
      <c r="AA12" s="17">
        <v>0</v>
      </c>
      <c r="AB12" s="17">
        <v>1.9290073037426698E-2</v>
      </c>
      <c r="AC12" s="17">
        <v>0</v>
      </c>
      <c r="AD12" s="17">
        <v>0</v>
      </c>
      <c r="AE12" s="17"/>
      <c r="AF12" s="17">
        <v>7.2668674540007899E-3</v>
      </c>
      <c r="AG12" s="17">
        <v>5.5689765924394003E-3</v>
      </c>
    </row>
    <row r="13" spans="2:33" x14ac:dyDescent="0.5">
      <c r="B13" s="18" t="s">
        <v>409</v>
      </c>
      <c r="C13" s="19">
        <v>1.9475946083571301E-3</v>
      </c>
      <c r="D13" s="19">
        <v>0</v>
      </c>
      <c r="E13" s="19">
        <v>3.84699304152429E-3</v>
      </c>
      <c r="F13" s="19"/>
      <c r="G13" s="19">
        <v>0</v>
      </c>
      <c r="H13" s="19">
        <v>0</v>
      </c>
      <c r="I13" s="19">
        <v>1.07592153296815E-2</v>
      </c>
      <c r="J13" s="19">
        <v>0</v>
      </c>
      <c r="K13" s="19">
        <v>0</v>
      </c>
      <c r="L13" s="19">
        <v>0</v>
      </c>
      <c r="M13" s="19"/>
      <c r="N13" s="19">
        <v>0</v>
      </c>
      <c r="O13" s="19">
        <v>0</v>
      </c>
      <c r="P13" s="19" t="s">
        <v>292</v>
      </c>
      <c r="Q13" s="19">
        <v>0</v>
      </c>
      <c r="R13" s="19">
        <v>0</v>
      </c>
      <c r="S13" s="19">
        <v>0</v>
      </c>
      <c r="T13" s="19">
        <v>0</v>
      </c>
      <c r="U13" s="19">
        <v>0</v>
      </c>
      <c r="V13" s="19">
        <v>0</v>
      </c>
      <c r="W13" s="19">
        <v>0</v>
      </c>
      <c r="X13" s="19">
        <v>0</v>
      </c>
      <c r="Y13" s="19">
        <v>0</v>
      </c>
      <c r="Z13" s="19">
        <v>2.2079310742620501E-2</v>
      </c>
      <c r="AA13" s="19">
        <v>0</v>
      </c>
      <c r="AB13" s="19">
        <v>0</v>
      </c>
      <c r="AC13" s="19">
        <v>0</v>
      </c>
      <c r="AD13" s="19">
        <v>0</v>
      </c>
      <c r="AE13" s="19"/>
      <c r="AF13" s="19">
        <v>4.38104593808688E-3</v>
      </c>
      <c r="AG13" s="19">
        <v>0</v>
      </c>
    </row>
    <row r="14" spans="2:33" x14ac:dyDescent="0.5">
      <c r="B14" s="16" t="s">
        <v>546</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237</v>
      </c>
      <c r="D7" s="10">
        <v>132</v>
      </c>
      <c r="E7" s="10">
        <v>104</v>
      </c>
      <c r="F7" s="10"/>
      <c r="G7" s="10">
        <v>35</v>
      </c>
      <c r="H7" s="10">
        <v>49</v>
      </c>
      <c r="I7" s="10">
        <v>43</v>
      </c>
      <c r="J7" s="10">
        <v>38</v>
      </c>
      <c r="K7" s="10">
        <v>38</v>
      </c>
      <c r="L7" s="10">
        <v>34</v>
      </c>
      <c r="M7" s="10"/>
      <c r="N7" s="10">
        <v>18</v>
      </c>
      <c r="O7" s="10">
        <v>2</v>
      </c>
      <c r="P7" s="10">
        <v>2</v>
      </c>
      <c r="Q7" s="10">
        <v>10</v>
      </c>
      <c r="R7" s="10">
        <v>1</v>
      </c>
      <c r="S7" s="10">
        <v>1</v>
      </c>
      <c r="T7" s="10">
        <v>7</v>
      </c>
      <c r="U7" s="10">
        <v>45</v>
      </c>
      <c r="V7" s="10">
        <v>10</v>
      </c>
      <c r="W7" s="10">
        <v>9</v>
      </c>
      <c r="X7" s="10">
        <v>3</v>
      </c>
      <c r="Y7" s="10">
        <v>47</v>
      </c>
      <c r="Z7" s="10">
        <v>28</v>
      </c>
      <c r="AA7" s="10">
        <v>3</v>
      </c>
      <c r="AB7" s="10">
        <v>34</v>
      </c>
      <c r="AC7" s="10">
        <v>4</v>
      </c>
      <c r="AD7" s="10">
        <v>12</v>
      </c>
      <c r="AE7" s="10"/>
      <c r="AF7" s="10">
        <v>144</v>
      </c>
      <c r="AG7" s="10">
        <v>93</v>
      </c>
    </row>
    <row r="8" spans="2:33" ht="30" customHeight="1" x14ac:dyDescent="0.5">
      <c r="B8" s="11" t="s">
        <v>20</v>
      </c>
      <c r="C8" s="11">
        <v>219</v>
      </c>
      <c r="D8" s="11">
        <v>115</v>
      </c>
      <c r="E8" s="11">
        <v>103</v>
      </c>
      <c r="F8" s="11"/>
      <c r="G8" s="11">
        <v>26</v>
      </c>
      <c r="H8" s="11">
        <v>39</v>
      </c>
      <c r="I8" s="11">
        <v>41</v>
      </c>
      <c r="J8" s="11">
        <v>36</v>
      </c>
      <c r="K8" s="11">
        <v>36</v>
      </c>
      <c r="L8" s="11">
        <v>43</v>
      </c>
      <c r="M8" s="11"/>
      <c r="N8" s="11">
        <v>15</v>
      </c>
      <c r="O8" s="11">
        <v>2</v>
      </c>
      <c r="P8" s="11">
        <v>2</v>
      </c>
      <c r="Q8" s="11">
        <v>8</v>
      </c>
      <c r="R8" s="11">
        <v>3</v>
      </c>
      <c r="S8" s="11">
        <v>2</v>
      </c>
      <c r="T8" s="11">
        <v>6</v>
      </c>
      <c r="U8" s="11">
        <v>38</v>
      </c>
      <c r="V8" s="11">
        <v>9</v>
      </c>
      <c r="W8" s="11">
        <v>10</v>
      </c>
      <c r="X8" s="11">
        <v>4</v>
      </c>
      <c r="Y8" s="11">
        <v>41</v>
      </c>
      <c r="Z8" s="11">
        <v>25</v>
      </c>
      <c r="AA8" s="11">
        <v>5</v>
      </c>
      <c r="AB8" s="11">
        <v>32</v>
      </c>
      <c r="AC8" s="11">
        <v>6</v>
      </c>
      <c r="AD8" s="11">
        <v>11</v>
      </c>
      <c r="AE8" s="11"/>
      <c r="AF8" s="11">
        <v>110</v>
      </c>
      <c r="AG8" s="11">
        <v>109</v>
      </c>
    </row>
    <row r="9" spans="2:33" x14ac:dyDescent="0.5">
      <c r="B9" s="18" t="s">
        <v>405</v>
      </c>
      <c r="C9" s="17">
        <v>0.53288464737242702</v>
      </c>
      <c r="D9" s="17">
        <v>0.54049963640620602</v>
      </c>
      <c r="E9" s="17">
        <v>0.528607267389409</v>
      </c>
      <c r="F9" s="17"/>
      <c r="G9" s="17">
        <v>0.44643541067437897</v>
      </c>
      <c r="H9" s="17">
        <v>0.43099893483908802</v>
      </c>
      <c r="I9" s="17">
        <v>0.59204998213205595</v>
      </c>
      <c r="J9" s="17">
        <v>0.66854253930498697</v>
      </c>
      <c r="K9" s="17">
        <v>0.648408149108746</v>
      </c>
      <c r="L9" s="17">
        <v>0.41113703276908498</v>
      </c>
      <c r="M9" s="17"/>
      <c r="N9" s="17">
        <v>0.48866033534629499</v>
      </c>
      <c r="O9" s="17">
        <v>0</v>
      </c>
      <c r="P9" s="17">
        <v>0.52736583308765905</v>
      </c>
      <c r="Q9" s="17">
        <v>0.58995164801515199</v>
      </c>
      <c r="R9" s="17">
        <v>0</v>
      </c>
      <c r="S9" s="17">
        <v>0</v>
      </c>
      <c r="T9" s="17">
        <v>0.37292819328457799</v>
      </c>
      <c r="U9" s="17">
        <v>0.57827342415985805</v>
      </c>
      <c r="V9" s="17">
        <v>0.47770329920423199</v>
      </c>
      <c r="W9" s="17">
        <v>0.47692988249467999</v>
      </c>
      <c r="X9" s="17">
        <v>0.599123521824521</v>
      </c>
      <c r="Y9" s="17">
        <v>0.50547505577204299</v>
      </c>
      <c r="Z9" s="17">
        <v>0.52669291051535105</v>
      </c>
      <c r="AA9" s="17">
        <v>0.749185528296613</v>
      </c>
      <c r="AB9" s="17">
        <v>0.57878438655866205</v>
      </c>
      <c r="AC9" s="17">
        <v>0.84066213031721104</v>
      </c>
      <c r="AD9" s="17">
        <v>0.66445604757480303</v>
      </c>
      <c r="AE9" s="17"/>
      <c r="AF9" s="17">
        <v>0.497274314419347</v>
      </c>
      <c r="AG9" s="17">
        <v>0.56898284421509404</v>
      </c>
    </row>
    <row r="10" spans="2:33" x14ac:dyDescent="0.5">
      <c r="B10" s="18" t="s">
        <v>406</v>
      </c>
      <c r="C10" s="17">
        <v>0.40784795214375602</v>
      </c>
      <c r="D10" s="17">
        <v>0.386620193409904</v>
      </c>
      <c r="E10" s="17">
        <v>0.43477151792856999</v>
      </c>
      <c r="F10" s="17"/>
      <c r="G10" s="17">
        <v>0.41561150213294401</v>
      </c>
      <c r="H10" s="17">
        <v>0.52635419438843201</v>
      </c>
      <c r="I10" s="17">
        <v>0.36881156738376297</v>
      </c>
      <c r="J10" s="17">
        <v>0.24909495076879801</v>
      </c>
      <c r="K10" s="17">
        <v>0.29166047947543799</v>
      </c>
      <c r="L10" s="17">
        <v>0.56230630929852898</v>
      </c>
      <c r="M10" s="17"/>
      <c r="N10" s="17">
        <v>0.51133966465370495</v>
      </c>
      <c r="O10" s="17">
        <v>1</v>
      </c>
      <c r="P10" s="17">
        <v>0.472634166912341</v>
      </c>
      <c r="Q10" s="17">
        <v>0.41004835198484801</v>
      </c>
      <c r="R10" s="17">
        <v>1</v>
      </c>
      <c r="S10" s="17">
        <v>1</v>
      </c>
      <c r="T10" s="17">
        <v>0.529081275146145</v>
      </c>
      <c r="U10" s="17">
        <v>0.35397711187983599</v>
      </c>
      <c r="V10" s="17">
        <v>0.39373204663622902</v>
      </c>
      <c r="W10" s="17">
        <v>0.43039332057848301</v>
      </c>
      <c r="X10" s="17">
        <v>0</v>
      </c>
      <c r="Y10" s="17">
        <v>0.44085578000131898</v>
      </c>
      <c r="Z10" s="17">
        <v>0.44073674317432199</v>
      </c>
      <c r="AA10" s="17">
        <v>0.250814471703387</v>
      </c>
      <c r="AB10" s="17">
        <v>0.35950322155293701</v>
      </c>
      <c r="AC10" s="17">
        <v>0.15933786968278901</v>
      </c>
      <c r="AD10" s="17">
        <v>0.233412418631882</v>
      </c>
      <c r="AE10" s="17"/>
      <c r="AF10" s="17">
        <v>0.44518601071471797</v>
      </c>
      <c r="AG10" s="17">
        <v>0.36999835972928602</v>
      </c>
    </row>
    <row r="11" spans="2:33" x14ac:dyDescent="0.5">
      <c r="B11" s="18" t="s">
        <v>407</v>
      </c>
      <c r="C11" s="17">
        <v>5.1277392065499201E-2</v>
      </c>
      <c r="D11" s="17">
        <v>6.3074742631201802E-2</v>
      </c>
      <c r="E11" s="17">
        <v>3.0594104682060402E-2</v>
      </c>
      <c r="F11" s="17"/>
      <c r="G11" s="17">
        <v>0.13795308719267699</v>
      </c>
      <c r="H11" s="17">
        <v>4.2646870772479903E-2</v>
      </c>
      <c r="I11" s="17">
        <v>3.9138450484180999E-2</v>
      </c>
      <c r="J11" s="17">
        <v>8.2362509926214494E-2</v>
      </c>
      <c r="K11" s="17">
        <v>4.2465505467088702E-2</v>
      </c>
      <c r="L11" s="17">
        <v>0</v>
      </c>
      <c r="M11" s="17"/>
      <c r="N11" s="17">
        <v>0</v>
      </c>
      <c r="O11" s="17">
        <v>0</v>
      </c>
      <c r="P11" s="17">
        <v>0</v>
      </c>
      <c r="Q11" s="17">
        <v>0</v>
      </c>
      <c r="R11" s="17">
        <v>0</v>
      </c>
      <c r="S11" s="17">
        <v>0</v>
      </c>
      <c r="T11" s="17">
        <v>0</v>
      </c>
      <c r="U11" s="17">
        <v>6.7749463960305498E-2</v>
      </c>
      <c r="V11" s="17">
        <v>0.12856465415953999</v>
      </c>
      <c r="W11" s="17">
        <v>9.2676796926836794E-2</v>
      </c>
      <c r="X11" s="17">
        <v>0.400876478175479</v>
      </c>
      <c r="Y11" s="17">
        <v>2.6011483148939901E-2</v>
      </c>
      <c r="Z11" s="17">
        <v>3.2570346310327299E-2</v>
      </c>
      <c r="AA11" s="17">
        <v>0</v>
      </c>
      <c r="AB11" s="17">
        <v>6.1712391888401497E-2</v>
      </c>
      <c r="AC11" s="17">
        <v>0</v>
      </c>
      <c r="AD11" s="17">
        <v>0.10213153379331601</v>
      </c>
      <c r="AE11" s="17"/>
      <c r="AF11" s="17">
        <v>5.1902853744566997E-2</v>
      </c>
      <c r="AG11" s="17">
        <v>5.0643361520536799E-2</v>
      </c>
    </row>
    <row r="12" spans="2:33" x14ac:dyDescent="0.5">
      <c r="B12" s="18" t="s">
        <v>408</v>
      </c>
      <c r="C12" s="17">
        <v>5.1524230015536797E-3</v>
      </c>
      <c r="D12" s="17">
        <v>9.8054275526878107E-3</v>
      </c>
      <c r="E12" s="17">
        <v>0</v>
      </c>
      <c r="F12" s="17"/>
      <c r="G12" s="17">
        <v>0</v>
      </c>
      <c r="H12" s="17">
        <v>0</v>
      </c>
      <c r="I12" s="17">
        <v>0</v>
      </c>
      <c r="J12" s="17">
        <v>0</v>
      </c>
      <c r="K12" s="17">
        <v>0</v>
      </c>
      <c r="L12" s="17">
        <v>2.6556657932385999E-2</v>
      </c>
      <c r="M12" s="17"/>
      <c r="N12" s="17">
        <v>0</v>
      </c>
      <c r="O12" s="17">
        <v>0</v>
      </c>
      <c r="P12" s="17">
        <v>0</v>
      </c>
      <c r="Q12" s="17">
        <v>0</v>
      </c>
      <c r="R12" s="17">
        <v>0</v>
      </c>
      <c r="S12" s="17">
        <v>0</v>
      </c>
      <c r="T12" s="17">
        <v>0</v>
      </c>
      <c r="U12" s="17">
        <v>0</v>
      </c>
      <c r="V12" s="17">
        <v>0</v>
      </c>
      <c r="W12" s="17">
        <v>0</v>
      </c>
      <c r="X12" s="17">
        <v>0</v>
      </c>
      <c r="Y12" s="17">
        <v>2.7657681077697699E-2</v>
      </c>
      <c r="Z12" s="17">
        <v>0</v>
      </c>
      <c r="AA12" s="17">
        <v>0</v>
      </c>
      <c r="AB12" s="17">
        <v>0</v>
      </c>
      <c r="AC12" s="17">
        <v>0</v>
      </c>
      <c r="AD12" s="17">
        <v>0</v>
      </c>
      <c r="AE12" s="17"/>
      <c r="AF12" s="17">
        <v>0</v>
      </c>
      <c r="AG12" s="17">
        <v>1.0375434535083401E-2</v>
      </c>
    </row>
    <row r="13" spans="2:33" x14ac:dyDescent="0.5">
      <c r="B13" s="18" t="s">
        <v>409</v>
      </c>
      <c r="C13" s="19">
        <v>2.8375854167646602E-3</v>
      </c>
      <c r="D13" s="19">
        <v>0</v>
      </c>
      <c r="E13" s="19">
        <v>6.0271099999610498E-3</v>
      </c>
      <c r="F13" s="19"/>
      <c r="G13" s="19">
        <v>0</v>
      </c>
      <c r="H13" s="19">
        <v>0</v>
      </c>
      <c r="I13" s="19">
        <v>0</v>
      </c>
      <c r="J13" s="19">
        <v>0</v>
      </c>
      <c r="K13" s="19">
        <v>1.7465865948727701E-2</v>
      </c>
      <c r="L13" s="19">
        <v>0</v>
      </c>
      <c r="M13" s="19"/>
      <c r="N13" s="19">
        <v>0</v>
      </c>
      <c r="O13" s="19">
        <v>0</v>
      </c>
      <c r="P13" s="19">
        <v>0</v>
      </c>
      <c r="Q13" s="19">
        <v>0</v>
      </c>
      <c r="R13" s="19">
        <v>0</v>
      </c>
      <c r="S13" s="19">
        <v>0</v>
      </c>
      <c r="T13" s="19">
        <v>9.7990531569276604E-2</v>
      </c>
      <c r="U13" s="19">
        <v>0</v>
      </c>
      <c r="V13" s="19">
        <v>0</v>
      </c>
      <c r="W13" s="19">
        <v>0</v>
      </c>
      <c r="X13" s="19">
        <v>0</v>
      </c>
      <c r="Y13" s="19">
        <v>0</v>
      </c>
      <c r="Z13" s="19">
        <v>0</v>
      </c>
      <c r="AA13" s="19">
        <v>0</v>
      </c>
      <c r="AB13" s="19">
        <v>0</v>
      </c>
      <c r="AC13" s="19">
        <v>0</v>
      </c>
      <c r="AD13" s="19">
        <v>0</v>
      </c>
      <c r="AE13" s="19"/>
      <c r="AF13" s="19">
        <v>5.6368211213680399E-3</v>
      </c>
      <c r="AG13" s="19">
        <v>0</v>
      </c>
    </row>
    <row r="14" spans="2:33" x14ac:dyDescent="0.5">
      <c r="B14" s="16" t="s">
        <v>546</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G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v>
      </c>
      <c r="D7" s="10">
        <v>61</v>
      </c>
      <c r="E7" s="10">
        <v>39</v>
      </c>
      <c r="F7" s="10"/>
      <c r="G7" s="10">
        <v>18</v>
      </c>
      <c r="H7" s="10">
        <v>25</v>
      </c>
      <c r="I7" s="10">
        <v>19</v>
      </c>
      <c r="J7" s="10">
        <v>15</v>
      </c>
      <c r="K7" s="10">
        <v>10</v>
      </c>
      <c r="L7" s="10">
        <v>13</v>
      </c>
      <c r="M7" s="10"/>
      <c r="N7" s="10">
        <v>6</v>
      </c>
      <c r="O7" s="10" t="s">
        <v>291</v>
      </c>
      <c r="P7" s="10">
        <v>2</v>
      </c>
      <c r="Q7" s="10">
        <v>2</v>
      </c>
      <c r="R7" s="10" t="s">
        <v>291</v>
      </c>
      <c r="S7" s="10">
        <v>1</v>
      </c>
      <c r="T7" s="10">
        <v>2</v>
      </c>
      <c r="U7" s="10">
        <v>17</v>
      </c>
      <c r="V7" s="10">
        <v>6</v>
      </c>
      <c r="W7" s="10">
        <v>8</v>
      </c>
      <c r="X7" s="10">
        <v>1</v>
      </c>
      <c r="Y7" s="10">
        <v>19</v>
      </c>
      <c r="Z7" s="10">
        <v>15</v>
      </c>
      <c r="AA7" s="10" t="s">
        <v>291</v>
      </c>
      <c r="AB7" s="10">
        <v>15</v>
      </c>
      <c r="AC7" s="10" t="s">
        <v>291</v>
      </c>
      <c r="AD7" s="10">
        <v>6</v>
      </c>
      <c r="AE7" s="10"/>
      <c r="AF7" s="10">
        <v>60</v>
      </c>
      <c r="AG7" s="10">
        <v>40</v>
      </c>
    </row>
    <row r="8" spans="2:33" ht="30" customHeight="1" x14ac:dyDescent="0.5">
      <c r="B8" s="11" t="s">
        <v>20</v>
      </c>
      <c r="C8" s="11">
        <v>92</v>
      </c>
      <c r="D8" s="11">
        <v>54</v>
      </c>
      <c r="E8" s="11">
        <v>38</v>
      </c>
      <c r="F8" s="11"/>
      <c r="G8" s="11">
        <v>13</v>
      </c>
      <c r="H8" s="11">
        <v>19</v>
      </c>
      <c r="I8" s="11">
        <v>18</v>
      </c>
      <c r="J8" s="11">
        <v>14</v>
      </c>
      <c r="K8" s="11">
        <v>10</v>
      </c>
      <c r="L8" s="11">
        <v>18</v>
      </c>
      <c r="M8" s="11"/>
      <c r="N8" s="11">
        <v>6</v>
      </c>
      <c r="O8" s="11" t="s">
        <v>291</v>
      </c>
      <c r="P8" s="11">
        <v>1</v>
      </c>
      <c r="Q8" s="11">
        <v>2</v>
      </c>
      <c r="R8" s="11" t="s">
        <v>291</v>
      </c>
      <c r="S8" s="11">
        <v>2</v>
      </c>
      <c r="T8" s="11">
        <v>1</v>
      </c>
      <c r="U8" s="11">
        <v>16</v>
      </c>
      <c r="V8" s="11">
        <v>4</v>
      </c>
      <c r="W8" s="11">
        <v>8</v>
      </c>
      <c r="X8" s="11">
        <v>2</v>
      </c>
      <c r="Y8" s="11">
        <v>17</v>
      </c>
      <c r="Z8" s="11">
        <v>14</v>
      </c>
      <c r="AA8" s="11" t="s">
        <v>291</v>
      </c>
      <c r="AB8" s="11">
        <v>13</v>
      </c>
      <c r="AC8" s="11" t="s">
        <v>291</v>
      </c>
      <c r="AD8" s="11">
        <v>6</v>
      </c>
      <c r="AE8" s="11"/>
      <c r="AF8" s="11">
        <v>44</v>
      </c>
      <c r="AG8" s="11">
        <v>47</v>
      </c>
    </row>
    <row r="9" spans="2:33" x14ac:dyDescent="0.5">
      <c r="B9" s="18" t="s">
        <v>405</v>
      </c>
      <c r="C9" s="17">
        <v>0.47506740061194003</v>
      </c>
      <c r="D9" s="17">
        <v>0.44996953994887101</v>
      </c>
      <c r="E9" s="17">
        <v>0.51052257495744802</v>
      </c>
      <c r="F9" s="17"/>
      <c r="G9" s="17">
        <v>0.211305832177826</v>
      </c>
      <c r="H9" s="17">
        <v>0.52432723469850595</v>
      </c>
      <c r="I9" s="17">
        <v>0.35818639288322601</v>
      </c>
      <c r="J9" s="17">
        <v>0.53426746899220101</v>
      </c>
      <c r="K9" s="17">
        <v>0.87555492601443996</v>
      </c>
      <c r="L9" s="17">
        <v>0.46560569250239803</v>
      </c>
      <c r="M9" s="17"/>
      <c r="N9" s="17">
        <v>0.38687277022409999</v>
      </c>
      <c r="O9" s="17" t="s">
        <v>292</v>
      </c>
      <c r="P9" s="17">
        <v>0.59087341299032503</v>
      </c>
      <c r="Q9" s="17">
        <v>0.47842250388400498</v>
      </c>
      <c r="R9" s="17" t="s">
        <v>292</v>
      </c>
      <c r="S9" s="17">
        <v>1</v>
      </c>
      <c r="T9" s="17">
        <v>0</v>
      </c>
      <c r="U9" s="17">
        <v>0.50308360025983601</v>
      </c>
      <c r="V9" s="17">
        <v>0.59843066515073795</v>
      </c>
      <c r="W9" s="17">
        <v>0.22984669647176201</v>
      </c>
      <c r="X9" s="17">
        <v>1</v>
      </c>
      <c r="Y9" s="17">
        <v>0.361266187862327</v>
      </c>
      <c r="Z9" s="17">
        <v>0.61580438528896198</v>
      </c>
      <c r="AA9" s="17" t="s">
        <v>292</v>
      </c>
      <c r="AB9" s="17">
        <v>0.46994717295258698</v>
      </c>
      <c r="AC9" s="17" t="s">
        <v>292</v>
      </c>
      <c r="AD9" s="17">
        <v>0.46304749891041302</v>
      </c>
      <c r="AE9" s="17"/>
      <c r="AF9" s="17">
        <v>0.50540678522174898</v>
      </c>
      <c r="AG9" s="17">
        <v>0.446710705035889</v>
      </c>
    </row>
    <row r="10" spans="2:33" x14ac:dyDescent="0.5">
      <c r="B10" s="18" t="s">
        <v>406</v>
      </c>
      <c r="C10" s="17">
        <v>0.34033844399195401</v>
      </c>
      <c r="D10" s="17">
        <v>0.335704834402482</v>
      </c>
      <c r="E10" s="17">
        <v>0.34688423839448301</v>
      </c>
      <c r="F10" s="17"/>
      <c r="G10" s="17">
        <v>0.42885515541937302</v>
      </c>
      <c r="H10" s="17">
        <v>0.387671093543203</v>
      </c>
      <c r="I10" s="17">
        <v>0.38116075749021799</v>
      </c>
      <c r="J10" s="17">
        <v>0.40988874375457102</v>
      </c>
      <c r="K10" s="17">
        <v>0.12444507398556</v>
      </c>
      <c r="L10" s="17">
        <v>0.24599322745105601</v>
      </c>
      <c r="M10" s="17"/>
      <c r="N10" s="17">
        <v>0.11676649560159599</v>
      </c>
      <c r="O10" s="17" t="s">
        <v>292</v>
      </c>
      <c r="P10" s="17">
        <v>0.40912658700967502</v>
      </c>
      <c r="Q10" s="17">
        <v>0.52157749611599502</v>
      </c>
      <c r="R10" s="17" t="s">
        <v>292</v>
      </c>
      <c r="S10" s="17">
        <v>0</v>
      </c>
      <c r="T10" s="17">
        <v>0.49162143889514898</v>
      </c>
      <c r="U10" s="17">
        <v>0.30894636549354898</v>
      </c>
      <c r="V10" s="17">
        <v>0.27415276682072998</v>
      </c>
      <c r="W10" s="17">
        <v>0.68407771626787095</v>
      </c>
      <c r="X10" s="17">
        <v>0</v>
      </c>
      <c r="Y10" s="17">
        <v>0.34675146096687398</v>
      </c>
      <c r="Z10" s="17">
        <v>0.25984246872887901</v>
      </c>
      <c r="AA10" s="17" t="s">
        <v>292</v>
      </c>
      <c r="AB10" s="17">
        <v>0.39369097994886398</v>
      </c>
      <c r="AC10" s="17" t="s">
        <v>292</v>
      </c>
      <c r="AD10" s="17">
        <v>0.38831128205819498</v>
      </c>
      <c r="AE10" s="17"/>
      <c r="AF10" s="17">
        <v>0.36633949969353102</v>
      </c>
      <c r="AG10" s="17">
        <v>0.31603656606437303</v>
      </c>
    </row>
    <row r="11" spans="2:33" x14ac:dyDescent="0.5">
      <c r="B11" s="18" t="s">
        <v>407</v>
      </c>
      <c r="C11" s="17">
        <v>0.12549131124159199</v>
      </c>
      <c r="D11" s="17">
        <v>0.15479752264726401</v>
      </c>
      <c r="E11" s="17">
        <v>8.4091095950597203E-2</v>
      </c>
      <c r="F11" s="17"/>
      <c r="G11" s="17">
        <v>0.172580392178249</v>
      </c>
      <c r="H11" s="17">
        <v>4.9348969099017898E-2</v>
      </c>
      <c r="I11" s="17">
        <v>0.134424883353294</v>
      </c>
      <c r="J11" s="17">
        <v>5.5843787253228902E-2</v>
      </c>
      <c r="K11" s="17">
        <v>0</v>
      </c>
      <c r="L11" s="17">
        <v>0.28840108004654602</v>
      </c>
      <c r="M11" s="17"/>
      <c r="N11" s="17">
        <v>0.49636073417430399</v>
      </c>
      <c r="O11" s="17" t="s">
        <v>292</v>
      </c>
      <c r="P11" s="17">
        <v>0</v>
      </c>
      <c r="Q11" s="17">
        <v>0</v>
      </c>
      <c r="R11" s="17" t="s">
        <v>292</v>
      </c>
      <c r="S11" s="17">
        <v>0</v>
      </c>
      <c r="T11" s="17">
        <v>0.50837856110485102</v>
      </c>
      <c r="U11" s="17">
        <v>0.18797003424661601</v>
      </c>
      <c r="V11" s="17">
        <v>0.12741656802853099</v>
      </c>
      <c r="W11" s="17">
        <v>8.6075587260366598E-2</v>
      </c>
      <c r="X11" s="17">
        <v>0</v>
      </c>
      <c r="Y11" s="17">
        <v>0.22642738584989899</v>
      </c>
      <c r="Z11" s="17">
        <v>0</v>
      </c>
      <c r="AA11" s="17" t="s">
        <v>292</v>
      </c>
      <c r="AB11" s="17">
        <v>0</v>
      </c>
      <c r="AC11" s="17" t="s">
        <v>292</v>
      </c>
      <c r="AD11" s="17">
        <v>0</v>
      </c>
      <c r="AE11" s="17"/>
      <c r="AF11" s="17">
        <v>9.9357641829847201E-2</v>
      </c>
      <c r="AG11" s="17">
        <v>0.14991713652858199</v>
      </c>
    </row>
    <row r="12" spans="2:33" x14ac:dyDescent="0.5">
      <c r="B12" s="18" t="s">
        <v>408</v>
      </c>
      <c r="C12" s="17">
        <v>2.5810213652039199E-2</v>
      </c>
      <c r="D12" s="17">
        <v>2.5115079704092099E-2</v>
      </c>
      <c r="E12" s="17">
        <v>2.6792213498512699E-2</v>
      </c>
      <c r="F12" s="17"/>
      <c r="G12" s="17">
        <v>0.187258620224553</v>
      </c>
      <c r="H12" s="17">
        <v>0</v>
      </c>
      <c r="I12" s="17">
        <v>0</v>
      </c>
      <c r="J12" s="17">
        <v>0</v>
      </c>
      <c r="K12" s="17">
        <v>0</v>
      </c>
      <c r="L12" s="17">
        <v>0</v>
      </c>
      <c r="M12" s="17"/>
      <c r="N12" s="17">
        <v>0</v>
      </c>
      <c r="O12" s="17" t="s">
        <v>292</v>
      </c>
      <c r="P12" s="17">
        <v>0</v>
      </c>
      <c r="Q12" s="17">
        <v>0</v>
      </c>
      <c r="R12" s="17" t="s">
        <v>292</v>
      </c>
      <c r="S12" s="17">
        <v>0</v>
      </c>
      <c r="T12" s="17">
        <v>0</v>
      </c>
      <c r="U12" s="17">
        <v>0</v>
      </c>
      <c r="V12" s="17">
        <v>0</v>
      </c>
      <c r="W12" s="17">
        <v>0</v>
      </c>
      <c r="X12" s="17">
        <v>0</v>
      </c>
      <c r="Y12" s="17">
        <v>0</v>
      </c>
      <c r="Z12" s="17">
        <v>3.8010458251456297E-2</v>
      </c>
      <c r="AA12" s="17" t="s">
        <v>292</v>
      </c>
      <c r="AB12" s="17">
        <v>7.8545521832714404E-2</v>
      </c>
      <c r="AC12" s="17" t="s">
        <v>292</v>
      </c>
      <c r="AD12" s="17">
        <v>0.14864121903139299</v>
      </c>
      <c r="AE12" s="17"/>
      <c r="AF12" s="17">
        <v>1.1976402106667901E-2</v>
      </c>
      <c r="AG12" s="17">
        <v>3.8739980939464999E-2</v>
      </c>
    </row>
    <row r="13" spans="2:33" x14ac:dyDescent="0.5">
      <c r="B13" s="18" t="s">
        <v>409</v>
      </c>
      <c r="C13" s="19">
        <v>3.32926305024746E-2</v>
      </c>
      <c r="D13" s="19">
        <v>3.4413023297290499E-2</v>
      </c>
      <c r="E13" s="19">
        <v>3.1709877198958999E-2</v>
      </c>
      <c r="F13" s="19"/>
      <c r="G13" s="19">
        <v>0</v>
      </c>
      <c r="H13" s="19">
        <v>3.8652702659272502E-2</v>
      </c>
      <c r="I13" s="19">
        <v>0.12622796627326199</v>
      </c>
      <c r="J13" s="19">
        <v>0</v>
      </c>
      <c r="K13" s="19">
        <v>0</v>
      </c>
      <c r="L13" s="19">
        <v>0</v>
      </c>
      <c r="M13" s="19"/>
      <c r="N13" s="19">
        <v>0</v>
      </c>
      <c r="O13" s="19" t="s">
        <v>292</v>
      </c>
      <c r="P13" s="19">
        <v>0</v>
      </c>
      <c r="Q13" s="19">
        <v>0</v>
      </c>
      <c r="R13" s="19" t="s">
        <v>292</v>
      </c>
      <c r="S13" s="19">
        <v>0</v>
      </c>
      <c r="T13" s="19">
        <v>0</v>
      </c>
      <c r="U13" s="19">
        <v>0</v>
      </c>
      <c r="V13" s="19">
        <v>0</v>
      </c>
      <c r="W13" s="19">
        <v>0</v>
      </c>
      <c r="X13" s="19">
        <v>0</v>
      </c>
      <c r="Y13" s="19">
        <v>6.5554965320900396E-2</v>
      </c>
      <c r="Z13" s="19">
        <v>8.6342687730702306E-2</v>
      </c>
      <c r="AA13" s="19" t="s">
        <v>292</v>
      </c>
      <c r="AB13" s="19">
        <v>5.7816325265834898E-2</v>
      </c>
      <c r="AC13" s="19" t="s">
        <v>292</v>
      </c>
      <c r="AD13" s="19">
        <v>0</v>
      </c>
      <c r="AE13" s="19"/>
      <c r="AF13" s="19">
        <v>1.6919671148205501E-2</v>
      </c>
      <c r="AG13" s="19">
        <v>4.8595611431690403E-2</v>
      </c>
    </row>
    <row r="14" spans="2:33" x14ac:dyDescent="0.5">
      <c r="B14" s="16" t="s">
        <v>546</v>
      </c>
    </row>
    <row r="15" spans="2:33" x14ac:dyDescent="0.5">
      <c r="B15" t="s">
        <v>59</v>
      </c>
    </row>
    <row r="16" spans="2:33" x14ac:dyDescent="0.5">
      <c r="B16" t="s">
        <v>60</v>
      </c>
    </row>
    <row r="18" spans="2:2" x14ac:dyDescent="0.5">
      <c r="B18"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G1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71.7" x14ac:dyDescent="0.5">
      <c r="B9" s="18" t="s">
        <v>419</v>
      </c>
      <c r="C9" s="17">
        <v>0.660816647431681</v>
      </c>
      <c r="D9" s="17">
        <v>0.617693472611751</v>
      </c>
      <c r="E9" s="17">
        <v>0.70229273188831198</v>
      </c>
      <c r="F9" s="17"/>
      <c r="G9" s="17">
        <v>0.59115086419672103</v>
      </c>
      <c r="H9" s="17">
        <v>0.72301676351632604</v>
      </c>
      <c r="I9" s="17">
        <v>0.63020852149895001</v>
      </c>
      <c r="J9" s="17">
        <v>0.63389719255447696</v>
      </c>
      <c r="K9" s="17">
        <v>0.64548982143086098</v>
      </c>
      <c r="L9" s="17">
        <v>0.70687283567681902</v>
      </c>
      <c r="M9" s="17"/>
      <c r="N9" s="17">
        <v>0.63446801878282999</v>
      </c>
      <c r="O9" s="17">
        <v>0.68017997464640501</v>
      </c>
      <c r="P9" s="17">
        <v>0.77545312125871702</v>
      </c>
      <c r="Q9" s="17">
        <v>0.57577978117587802</v>
      </c>
      <c r="R9" s="17">
        <v>0.91505259296100305</v>
      </c>
      <c r="S9" s="17">
        <v>0.69155155355475995</v>
      </c>
      <c r="T9" s="17">
        <v>0.76339206483183597</v>
      </c>
      <c r="U9" s="17">
        <v>0.69966773131126403</v>
      </c>
      <c r="V9" s="17">
        <v>0.678565284824313</v>
      </c>
      <c r="W9" s="17">
        <v>0.63811502614120397</v>
      </c>
      <c r="X9" s="17">
        <v>0.73466638128971096</v>
      </c>
      <c r="Y9" s="17">
        <v>0.649233310602638</v>
      </c>
      <c r="Z9" s="17">
        <v>0.66407230341838397</v>
      </c>
      <c r="AA9" s="17">
        <v>0.55350468159438504</v>
      </c>
      <c r="AB9" s="17">
        <v>0.62874707050929801</v>
      </c>
      <c r="AC9" s="17">
        <v>0.70962911376686599</v>
      </c>
      <c r="AD9" s="17">
        <v>0.64223574929497096</v>
      </c>
      <c r="AE9" s="17"/>
      <c r="AF9" s="17">
        <v>0.63064570081270599</v>
      </c>
      <c r="AG9" s="17">
        <v>0.68069865508833705</v>
      </c>
    </row>
    <row r="10" spans="2:33" ht="43" x14ac:dyDescent="0.5">
      <c r="B10" s="18" t="s">
        <v>420</v>
      </c>
      <c r="C10" s="19">
        <v>0.339183352568319</v>
      </c>
      <c r="D10" s="19">
        <v>0.382306527388249</v>
      </c>
      <c r="E10" s="19">
        <v>0.29770726811168802</v>
      </c>
      <c r="F10" s="19"/>
      <c r="G10" s="19">
        <v>0.40884913580327897</v>
      </c>
      <c r="H10" s="19">
        <v>0.27698323648367401</v>
      </c>
      <c r="I10" s="19">
        <v>0.36979147850104999</v>
      </c>
      <c r="J10" s="19">
        <v>0.36610280744552298</v>
      </c>
      <c r="K10" s="19">
        <v>0.35451017856914002</v>
      </c>
      <c r="L10" s="19">
        <v>0.29312716432318098</v>
      </c>
      <c r="M10" s="19"/>
      <c r="N10" s="19">
        <v>0.36553198121717001</v>
      </c>
      <c r="O10" s="19">
        <v>0.31982002535359499</v>
      </c>
      <c r="P10" s="19">
        <v>0.22454687874128301</v>
      </c>
      <c r="Q10" s="19">
        <v>0.42422021882412198</v>
      </c>
      <c r="R10" s="19">
        <v>8.4947407038996697E-2</v>
      </c>
      <c r="S10" s="19">
        <v>0.30844844644524</v>
      </c>
      <c r="T10" s="19">
        <v>0.236607935168164</v>
      </c>
      <c r="U10" s="19">
        <v>0.30033226868873503</v>
      </c>
      <c r="V10" s="19">
        <v>0.321434715175687</v>
      </c>
      <c r="W10" s="19">
        <v>0.36188497385879698</v>
      </c>
      <c r="X10" s="19">
        <v>0.26533361871028899</v>
      </c>
      <c r="Y10" s="19">
        <v>0.350766689397362</v>
      </c>
      <c r="Z10" s="19">
        <v>0.33592769658161598</v>
      </c>
      <c r="AA10" s="19">
        <v>0.44649531840561502</v>
      </c>
      <c r="AB10" s="19">
        <v>0.37125292949070199</v>
      </c>
      <c r="AC10" s="19">
        <v>0.29037088623313401</v>
      </c>
      <c r="AD10" s="19">
        <v>0.35776425070502899</v>
      </c>
      <c r="AE10" s="19"/>
      <c r="AF10" s="19">
        <v>0.36935429918729501</v>
      </c>
      <c r="AG10" s="19">
        <v>0.31930134491166301</v>
      </c>
    </row>
    <row r="11" spans="2:33" x14ac:dyDescent="0.5">
      <c r="B11" s="16"/>
    </row>
    <row r="12" spans="2:33" x14ac:dyDescent="0.5">
      <c r="B12" t="s">
        <v>59</v>
      </c>
    </row>
    <row r="13" spans="2:33" x14ac:dyDescent="0.5">
      <c r="B13" t="s">
        <v>60</v>
      </c>
    </row>
    <row r="15" spans="2:33" x14ac:dyDescent="0.5">
      <c r="B1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421</v>
      </c>
      <c r="C9" s="17">
        <v>0.11912239291417499</v>
      </c>
      <c r="D9" s="17">
        <v>0.112440675012995</v>
      </c>
      <c r="E9" s="17">
        <v>0.12356415342471699</v>
      </c>
      <c r="F9" s="17"/>
      <c r="G9" s="17">
        <v>0.10111661296654301</v>
      </c>
      <c r="H9" s="17">
        <v>0.117596821268282</v>
      </c>
      <c r="I9" s="17">
        <v>0.15530123771500401</v>
      </c>
      <c r="J9" s="17">
        <v>0.129030260863014</v>
      </c>
      <c r="K9" s="17">
        <v>0.106020922480319</v>
      </c>
      <c r="L9" s="17">
        <v>0.10014627641589199</v>
      </c>
      <c r="M9" s="17"/>
      <c r="N9" s="17">
        <v>0.13124962120758099</v>
      </c>
      <c r="O9" s="17">
        <v>0</v>
      </c>
      <c r="P9" s="17">
        <v>0</v>
      </c>
      <c r="Q9" s="17">
        <v>3.1260388108998699E-2</v>
      </c>
      <c r="R9" s="17">
        <v>8.4947407038996697E-2</v>
      </c>
      <c r="S9" s="17">
        <v>0</v>
      </c>
      <c r="T9" s="17">
        <v>0.11936607105800801</v>
      </c>
      <c r="U9" s="17">
        <v>0.12348181668982799</v>
      </c>
      <c r="V9" s="17">
        <v>0.16953435832147701</v>
      </c>
      <c r="W9" s="17">
        <v>0.104847449980621</v>
      </c>
      <c r="X9" s="17">
        <v>0.23454797058968699</v>
      </c>
      <c r="Y9" s="17">
        <v>0.11483664456345299</v>
      </c>
      <c r="Z9" s="17">
        <v>0.12813956437815099</v>
      </c>
      <c r="AA9" s="17">
        <v>4.6960562555272603E-2</v>
      </c>
      <c r="AB9" s="17">
        <v>0.146573214946979</v>
      </c>
      <c r="AC9" s="17">
        <v>9.1555295883939306E-2</v>
      </c>
      <c r="AD9" s="17">
        <v>0.144079179148279</v>
      </c>
      <c r="AE9" s="17"/>
      <c r="AF9" s="17">
        <v>0.13965297693652801</v>
      </c>
      <c r="AG9" s="17">
        <v>0.105593177742937</v>
      </c>
    </row>
    <row r="10" spans="2:33" x14ac:dyDescent="0.5">
      <c r="B10" s="18" t="s">
        <v>422</v>
      </c>
      <c r="C10" s="17">
        <v>0.36689017344457397</v>
      </c>
      <c r="D10" s="17">
        <v>0.39655949999561502</v>
      </c>
      <c r="E10" s="17">
        <v>0.34044959289731602</v>
      </c>
      <c r="F10" s="17"/>
      <c r="G10" s="17">
        <v>0.44838361179601599</v>
      </c>
      <c r="H10" s="17">
        <v>0.32247945483448998</v>
      </c>
      <c r="I10" s="17">
        <v>0.27961333855808801</v>
      </c>
      <c r="J10" s="17">
        <v>0.43231929325028401</v>
      </c>
      <c r="K10" s="17">
        <v>0.46447562133084203</v>
      </c>
      <c r="L10" s="17">
        <v>0.30810463021267198</v>
      </c>
      <c r="M10" s="17"/>
      <c r="N10" s="17">
        <v>0.35017943894847903</v>
      </c>
      <c r="O10" s="17">
        <v>0.23660701827129901</v>
      </c>
      <c r="P10" s="17">
        <v>0.255582118485498</v>
      </c>
      <c r="Q10" s="17">
        <v>0.467068137373297</v>
      </c>
      <c r="R10" s="17">
        <v>7.3365334130857704E-2</v>
      </c>
      <c r="S10" s="17">
        <v>0.16765586618179501</v>
      </c>
      <c r="T10" s="17">
        <v>0.36924212907549903</v>
      </c>
      <c r="U10" s="17">
        <v>0.35547613026098701</v>
      </c>
      <c r="V10" s="17">
        <v>0.34400910194870599</v>
      </c>
      <c r="W10" s="17">
        <v>0.48703460703436402</v>
      </c>
      <c r="X10" s="17">
        <v>0.29867152418360798</v>
      </c>
      <c r="Y10" s="17">
        <v>0.39752650594251498</v>
      </c>
      <c r="Z10" s="17">
        <v>0.33515192422433299</v>
      </c>
      <c r="AA10" s="17">
        <v>0.45291537226336298</v>
      </c>
      <c r="AB10" s="17">
        <v>0.36642944187278498</v>
      </c>
      <c r="AC10" s="17">
        <v>0.45638385621828198</v>
      </c>
      <c r="AD10" s="17">
        <v>0.32215480458208501</v>
      </c>
      <c r="AE10" s="17"/>
      <c r="AF10" s="17">
        <v>0.39379510194105899</v>
      </c>
      <c r="AG10" s="17">
        <v>0.34916040178296898</v>
      </c>
    </row>
    <row r="11" spans="2:33" x14ac:dyDescent="0.5">
      <c r="B11" s="18" t="s">
        <v>423</v>
      </c>
      <c r="C11" s="17">
        <v>0.25891326345723398</v>
      </c>
      <c r="D11" s="17">
        <v>0.259985536977692</v>
      </c>
      <c r="E11" s="17">
        <v>0.258909038529962</v>
      </c>
      <c r="F11" s="17"/>
      <c r="G11" s="17">
        <v>0.27919388561627201</v>
      </c>
      <c r="H11" s="17">
        <v>0.28666703117690601</v>
      </c>
      <c r="I11" s="17">
        <v>0.28184943837376603</v>
      </c>
      <c r="J11" s="17">
        <v>0.21557993373914899</v>
      </c>
      <c r="K11" s="17">
        <v>0.20121585124428101</v>
      </c>
      <c r="L11" s="17">
        <v>0.29324930671500299</v>
      </c>
      <c r="M11" s="17"/>
      <c r="N11" s="17">
        <v>0.230786792986266</v>
      </c>
      <c r="O11" s="17">
        <v>0.48599648009070601</v>
      </c>
      <c r="P11" s="17">
        <v>0.424407845834122</v>
      </c>
      <c r="Q11" s="17">
        <v>0.28258994995410502</v>
      </c>
      <c r="R11" s="17">
        <v>7.9631174602432894E-2</v>
      </c>
      <c r="S11" s="17">
        <v>0.59990926022719604</v>
      </c>
      <c r="T11" s="17">
        <v>0.251056353024594</v>
      </c>
      <c r="U11" s="17">
        <v>0.266755489017864</v>
      </c>
      <c r="V11" s="17">
        <v>0.15159459051815299</v>
      </c>
      <c r="W11" s="17">
        <v>0.239641405590555</v>
      </c>
      <c r="X11" s="17">
        <v>0.20520186146906699</v>
      </c>
      <c r="Y11" s="17">
        <v>0.24912453601982701</v>
      </c>
      <c r="Z11" s="17">
        <v>0.25698649555012198</v>
      </c>
      <c r="AA11" s="17">
        <v>0.32510377008541902</v>
      </c>
      <c r="AB11" s="17">
        <v>0.26497515557863199</v>
      </c>
      <c r="AC11" s="17">
        <v>0.28774582564455398</v>
      </c>
      <c r="AD11" s="17">
        <v>0.22986436492588</v>
      </c>
      <c r="AE11" s="17"/>
      <c r="AF11" s="17">
        <v>0.24807356129769401</v>
      </c>
      <c r="AG11" s="17">
        <v>0.26605639502859502</v>
      </c>
    </row>
    <row r="12" spans="2:33" x14ac:dyDescent="0.5">
      <c r="B12" s="18" t="s">
        <v>424</v>
      </c>
      <c r="C12" s="17">
        <v>0.15261619192092701</v>
      </c>
      <c r="D12" s="17">
        <v>0.14880525299432901</v>
      </c>
      <c r="E12" s="17">
        <v>0.156785962767447</v>
      </c>
      <c r="F12" s="17"/>
      <c r="G12" s="17">
        <v>0.11537152041990401</v>
      </c>
      <c r="H12" s="17">
        <v>0.17737187946888</v>
      </c>
      <c r="I12" s="17">
        <v>0.16281032788940999</v>
      </c>
      <c r="J12" s="17">
        <v>0.14650442425532301</v>
      </c>
      <c r="K12" s="17">
        <v>0.131387965452431</v>
      </c>
      <c r="L12" s="17">
        <v>0.164129614683967</v>
      </c>
      <c r="M12" s="17"/>
      <c r="N12" s="17">
        <v>0.24177608228879299</v>
      </c>
      <c r="O12" s="17">
        <v>6.3736709821402796E-2</v>
      </c>
      <c r="P12" s="17">
        <v>0.100977641859018</v>
      </c>
      <c r="Q12" s="17">
        <v>0.109633576808007</v>
      </c>
      <c r="R12" s="17">
        <v>0.58116029262696101</v>
      </c>
      <c r="S12" s="17">
        <v>0.23243487359100801</v>
      </c>
      <c r="T12" s="17">
        <v>0.163214584693958</v>
      </c>
      <c r="U12" s="17">
        <v>0.15518667564515401</v>
      </c>
      <c r="V12" s="17">
        <v>0.10605913626117</v>
      </c>
      <c r="W12" s="17">
        <v>6.71930861524557E-2</v>
      </c>
      <c r="X12" s="17">
        <v>0.26157864375763901</v>
      </c>
      <c r="Y12" s="17">
        <v>0.18626819220813301</v>
      </c>
      <c r="Z12" s="17">
        <v>0.177422443493363</v>
      </c>
      <c r="AA12" s="17">
        <v>0</v>
      </c>
      <c r="AB12" s="17">
        <v>0.113235699044935</v>
      </c>
      <c r="AC12" s="17">
        <v>0.124569899411337</v>
      </c>
      <c r="AD12" s="17">
        <v>0.14731612832441399</v>
      </c>
      <c r="AE12" s="17"/>
      <c r="AF12" s="17">
        <v>0.14640702911634901</v>
      </c>
      <c r="AG12" s="17">
        <v>0.156707897228721</v>
      </c>
    </row>
    <row r="13" spans="2:33" x14ac:dyDescent="0.5">
      <c r="B13" s="18" t="s">
        <v>425</v>
      </c>
      <c r="C13" s="17">
        <v>5.9460086334320997E-2</v>
      </c>
      <c r="D13" s="17">
        <v>6.0386114151619499E-2</v>
      </c>
      <c r="E13" s="17">
        <v>5.7242140625679401E-2</v>
      </c>
      <c r="F13" s="17"/>
      <c r="G13" s="17">
        <v>2.3442343611804001E-2</v>
      </c>
      <c r="H13" s="17">
        <v>9.5884813251441006E-2</v>
      </c>
      <c r="I13" s="17">
        <v>7.1722694936254897E-2</v>
      </c>
      <c r="J13" s="17">
        <v>4.9224165100194103E-2</v>
      </c>
      <c r="K13" s="17">
        <v>4.2694566832874301E-2</v>
      </c>
      <c r="L13" s="17">
        <v>6.27295064625112E-2</v>
      </c>
      <c r="M13" s="17"/>
      <c r="N13" s="17">
        <v>4.60080645688817E-2</v>
      </c>
      <c r="O13" s="17">
        <v>0.10032087064624599</v>
      </c>
      <c r="P13" s="17">
        <v>0.11064355700763299</v>
      </c>
      <c r="Q13" s="17">
        <v>4.9888373522016E-2</v>
      </c>
      <c r="R13" s="17">
        <v>0</v>
      </c>
      <c r="S13" s="17">
        <v>0</v>
      </c>
      <c r="T13" s="17">
        <v>6.0959629762373298E-2</v>
      </c>
      <c r="U13" s="17">
        <v>9.9099888386167498E-2</v>
      </c>
      <c r="V13" s="17">
        <v>0.13511985507978999</v>
      </c>
      <c r="W13" s="17">
        <v>6.4187386872943897E-2</v>
      </c>
      <c r="X13" s="17">
        <v>0</v>
      </c>
      <c r="Y13" s="17">
        <v>1.6955710291821802E-2</v>
      </c>
      <c r="Z13" s="17">
        <v>7.0300945049849101E-2</v>
      </c>
      <c r="AA13" s="17">
        <v>0</v>
      </c>
      <c r="AB13" s="17">
        <v>6.2775731976615207E-2</v>
      </c>
      <c r="AC13" s="17">
        <v>0</v>
      </c>
      <c r="AD13" s="17">
        <v>8.4684776058622693E-2</v>
      </c>
      <c r="AE13" s="17"/>
      <c r="AF13" s="17">
        <v>5.9585834232203601E-2</v>
      </c>
      <c r="AG13" s="17">
        <v>5.9377221162734403E-2</v>
      </c>
    </row>
    <row r="14" spans="2:33" x14ac:dyDescent="0.5">
      <c r="B14" s="18" t="s">
        <v>231</v>
      </c>
      <c r="C14" s="19">
        <v>4.2997891928769801E-2</v>
      </c>
      <c r="D14" s="19">
        <v>2.18229208677495E-2</v>
      </c>
      <c r="E14" s="19">
        <v>6.3049111754878498E-2</v>
      </c>
      <c r="F14" s="19"/>
      <c r="G14" s="19">
        <v>3.2492025589460599E-2</v>
      </c>
      <c r="H14" s="19">
        <v>0</v>
      </c>
      <c r="I14" s="19">
        <v>4.8702962527477599E-2</v>
      </c>
      <c r="J14" s="19">
        <v>2.73419227920359E-2</v>
      </c>
      <c r="K14" s="19">
        <v>5.42050726592537E-2</v>
      </c>
      <c r="L14" s="19">
        <v>7.1640665509954904E-2</v>
      </c>
      <c r="M14" s="19"/>
      <c r="N14" s="19">
        <v>0</v>
      </c>
      <c r="O14" s="19">
        <v>0.113338921170346</v>
      </c>
      <c r="P14" s="19">
        <v>0.108388836813728</v>
      </c>
      <c r="Q14" s="19">
        <v>5.9559574233575399E-2</v>
      </c>
      <c r="R14" s="19">
        <v>0.180895791600752</v>
      </c>
      <c r="S14" s="19">
        <v>0</v>
      </c>
      <c r="T14" s="19">
        <v>3.6161232385567399E-2</v>
      </c>
      <c r="U14" s="19">
        <v>0</v>
      </c>
      <c r="V14" s="19">
        <v>9.3682957870703298E-2</v>
      </c>
      <c r="W14" s="19">
        <v>3.7096064369059802E-2</v>
      </c>
      <c r="X14" s="19">
        <v>0</v>
      </c>
      <c r="Y14" s="19">
        <v>3.5288410974250298E-2</v>
      </c>
      <c r="Z14" s="19">
        <v>3.1998627304181501E-2</v>
      </c>
      <c r="AA14" s="19">
        <v>0.17502029509594499</v>
      </c>
      <c r="AB14" s="19">
        <v>4.6010756580054102E-2</v>
      </c>
      <c r="AC14" s="19">
        <v>3.9745122841887699E-2</v>
      </c>
      <c r="AD14" s="19">
        <v>7.1900746960719603E-2</v>
      </c>
      <c r="AE14" s="19"/>
      <c r="AF14" s="19">
        <v>1.24854964761666E-2</v>
      </c>
      <c r="AG14" s="19">
        <v>6.3104907054043702E-2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444</v>
      </c>
      <c r="E2" s="26"/>
      <c r="F2" s="26"/>
      <c r="G2" s="26"/>
      <c r="H2" s="26"/>
      <c r="I2" s="26"/>
      <c r="J2" s="26"/>
      <c r="K2" s="26"/>
      <c r="L2" s="26"/>
      <c r="M2" s="26"/>
      <c r="N2" s="26"/>
      <c r="O2" s="26"/>
      <c r="P2" s="26"/>
    </row>
    <row r="6" spans="2:16" ht="50" customHeight="1" x14ac:dyDescent="0.5">
      <c r="B6" s="20" t="s">
        <v>15</v>
      </c>
      <c r="C6" s="20" t="s">
        <v>427</v>
      </c>
      <c r="D6" s="20" t="s">
        <v>428</v>
      </c>
      <c r="E6" s="20" t="s">
        <v>429</v>
      </c>
      <c r="F6" s="20" t="s">
        <v>430</v>
      </c>
      <c r="G6" s="20" t="s">
        <v>431</v>
      </c>
      <c r="H6" s="20" t="s">
        <v>432</v>
      </c>
      <c r="I6" s="20" t="s">
        <v>433</v>
      </c>
      <c r="J6" s="20" t="s">
        <v>434</v>
      </c>
      <c r="K6" s="20" t="s">
        <v>435</v>
      </c>
      <c r="L6" s="20" t="s">
        <v>436</v>
      </c>
      <c r="M6" s="20" t="s">
        <v>437</v>
      </c>
      <c r="N6" s="20" t="s">
        <v>438</v>
      </c>
      <c r="O6" s="20" t="s">
        <v>439</v>
      </c>
    </row>
    <row r="7" spans="2:16" ht="28.7" x14ac:dyDescent="0.5">
      <c r="B7" s="18" t="s">
        <v>440</v>
      </c>
      <c r="C7" s="17">
        <v>0.19125113242707201</v>
      </c>
      <c r="D7" s="17">
        <v>6.2838223119284303E-2</v>
      </c>
      <c r="E7" s="17">
        <v>7.9589778390446106E-2</v>
      </c>
      <c r="F7" s="17">
        <v>5.0502542599231703E-2</v>
      </c>
      <c r="G7" s="17">
        <v>9.76551439734442E-2</v>
      </c>
      <c r="H7" s="17">
        <v>0.143337822784111</v>
      </c>
      <c r="I7" s="17">
        <v>8.0984459745417403E-2</v>
      </c>
      <c r="J7" s="17">
        <v>0.100915072620788</v>
      </c>
      <c r="K7" s="17">
        <v>8.4090131070668803E-2</v>
      </c>
      <c r="L7" s="17">
        <v>5.5693027850529001E-2</v>
      </c>
      <c r="M7" s="17">
        <v>0.106644729910538</v>
      </c>
      <c r="N7" s="17">
        <v>7.2541248396340602E-2</v>
      </c>
      <c r="O7" s="17">
        <v>4.2126436004485998E-2</v>
      </c>
    </row>
    <row r="8" spans="2:16" ht="28.7" x14ac:dyDescent="0.5">
      <c r="B8" s="18" t="s">
        <v>441</v>
      </c>
      <c r="C8" s="17">
        <v>0.45756194526524502</v>
      </c>
      <c r="D8" s="17">
        <v>0.204712299782072</v>
      </c>
      <c r="E8" s="17">
        <v>0.26038139024385898</v>
      </c>
      <c r="F8" s="17">
        <v>0.168973053892533</v>
      </c>
      <c r="G8" s="17">
        <v>0.265361164413912</v>
      </c>
      <c r="H8" s="17">
        <v>0.34588350823882302</v>
      </c>
      <c r="I8" s="17">
        <v>0.276119088820375</v>
      </c>
      <c r="J8" s="17">
        <v>0.282600467605295</v>
      </c>
      <c r="K8" s="17">
        <v>0.22204803000969001</v>
      </c>
      <c r="L8" s="17">
        <v>0.198823303186619</v>
      </c>
      <c r="M8" s="17">
        <v>0.22975385308614199</v>
      </c>
      <c r="N8" s="17">
        <v>0.19293560552823699</v>
      </c>
      <c r="O8" s="17">
        <v>0.12983981413453199</v>
      </c>
    </row>
    <row r="9" spans="2:16" ht="28.7" x14ac:dyDescent="0.5">
      <c r="B9" s="18" t="s">
        <v>442</v>
      </c>
      <c r="C9" s="17">
        <v>0.29652904524748602</v>
      </c>
      <c r="D9" s="17">
        <v>0.46592813167302899</v>
      </c>
      <c r="E9" s="17">
        <v>0.46524795123997198</v>
      </c>
      <c r="F9" s="17">
        <v>0.408156034376985</v>
      </c>
      <c r="G9" s="17">
        <v>0.45929936964932599</v>
      </c>
      <c r="H9" s="17">
        <v>0.41153793040528303</v>
      </c>
      <c r="I9" s="17">
        <v>0.45811399576454198</v>
      </c>
      <c r="J9" s="17">
        <v>0.43290395593755099</v>
      </c>
      <c r="K9" s="17">
        <v>0.450199585798576</v>
      </c>
      <c r="L9" s="17">
        <v>0.46906239684141199</v>
      </c>
      <c r="M9" s="17">
        <v>0.40048526701436399</v>
      </c>
      <c r="N9" s="17">
        <v>0.437633375425378</v>
      </c>
      <c r="O9" s="17">
        <v>0.39936806990141499</v>
      </c>
    </row>
    <row r="10" spans="2:16" x14ac:dyDescent="0.5">
      <c r="B10" s="18" t="s">
        <v>443</v>
      </c>
      <c r="C10" s="17">
        <v>5.4657877060197098E-2</v>
      </c>
      <c r="D10" s="17">
        <v>0.26652134542561401</v>
      </c>
      <c r="E10" s="17">
        <v>0.194780880125723</v>
      </c>
      <c r="F10" s="17">
        <v>0.37236836913125099</v>
      </c>
      <c r="G10" s="17">
        <v>0.17768432196331799</v>
      </c>
      <c r="H10" s="17">
        <v>9.9240738571783393E-2</v>
      </c>
      <c r="I10" s="17">
        <v>0.184782455669666</v>
      </c>
      <c r="J10" s="17">
        <v>0.18358050383636501</v>
      </c>
      <c r="K10" s="17">
        <v>0.24366225312106499</v>
      </c>
      <c r="L10" s="17">
        <v>0.27642127212144102</v>
      </c>
      <c r="M10" s="17">
        <v>0.26311614998895599</v>
      </c>
      <c r="N10" s="17">
        <v>0.29688977065004402</v>
      </c>
      <c r="O10" s="17">
        <v>0.428665679959567</v>
      </c>
    </row>
    <row r="11" spans="2:16" x14ac:dyDescent="0.5">
      <c r="B11" s="16"/>
      <c r="C11" s="16"/>
      <c r="D11" s="16"/>
      <c r="E11" s="16"/>
      <c r="F11" s="16"/>
      <c r="G11" s="16"/>
      <c r="H11" s="16"/>
      <c r="I11" s="16"/>
      <c r="J11" s="16"/>
      <c r="K11" s="16"/>
      <c r="L11" s="16"/>
      <c r="M11" s="16"/>
      <c r="N11" s="16"/>
      <c r="O11" s="16"/>
    </row>
    <row r="12" spans="2:16" x14ac:dyDescent="0.5">
      <c r="B12" t="s">
        <v>59</v>
      </c>
    </row>
    <row r="13" spans="2:16" x14ac:dyDescent="0.5">
      <c r="B13" t="s">
        <v>60</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0.19125113242707201</v>
      </c>
      <c r="D9" s="17">
        <v>0.22673781994570899</v>
      </c>
      <c r="E9" s="17">
        <v>0.15866745582959599</v>
      </c>
      <c r="F9" s="17"/>
      <c r="G9" s="17">
        <v>0.34313454348121802</v>
      </c>
      <c r="H9" s="17">
        <v>0.31944046497579398</v>
      </c>
      <c r="I9" s="17">
        <v>0.24925986978454101</v>
      </c>
      <c r="J9" s="17">
        <v>0.14242653820367099</v>
      </c>
      <c r="K9" s="17">
        <v>0.16994336636709401</v>
      </c>
      <c r="L9" s="17">
        <v>7.4420570759751503E-2</v>
      </c>
      <c r="M9" s="17"/>
      <c r="N9" s="17">
        <v>0.217643308649309</v>
      </c>
      <c r="O9" s="17">
        <v>0.35400419816604101</v>
      </c>
      <c r="P9" s="17">
        <v>0.254293043771184</v>
      </c>
      <c r="Q9" s="17">
        <v>5.7816017022018197E-2</v>
      </c>
      <c r="R9" s="17">
        <v>0.14450746878796999</v>
      </c>
      <c r="S9" s="17">
        <v>0.14079258026344399</v>
      </c>
      <c r="T9" s="17">
        <v>0.16974244048275999</v>
      </c>
      <c r="U9" s="17">
        <v>0.26759571833038598</v>
      </c>
      <c r="V9" s="17">
        <v>0.188170140724883</v>
      </c>
      <c r="W9" s="17">
        <v>0.265389853533127</v>
      </c>
      <c r="X9" s="17">
        <v>0.19828864664748899</v>
      </c>
      <c r="Y9" s="17">
        <v>0.17241520586785899</v>
      </c>
      <c r="Z9" s="17">
        <v>0.15516890828878499</v>
      </c>
      <c r="AA9" s="17">
        <v>9.0285476819182697E-2</v>
      </c>
      <c r="AB9" s="17">
        <v>0.16220483130491101</v>
      </c>
      <c r="AC9" s="17">
        <v>0.12048170605201</v>
      </c>
      <c r="AD9" s="17">
        <v>0.298351615878929</v>
      </c>
      <c r="AE9" s="17"/>
      <c r="AF9" s="17">
        <v>0.24954000844115601</v>
      </c>
      <c r="AG9" s="17">
        <v>0.152840011495221</v>
      </c>
    </row>
    <row r="10" spans="2:33" ht="28.7" x14ac:dyDescent="0.5">
      <c r="B10" s="18" t="s">
        <v>441</v>
      </c>
      <c r="C10" s="17">
        <v>0.45756194526524502</v>
      </c>
      <c r="D10" s="17">
        <v>0.48895951061494097</v>
      </c>
      <c r="E10" s="17">
        <v>0.42597681735514198</v>
      </c>
      <c r="F10" s="17"/>
      <c r="G10" s="17">
        <v>0.47430595409382398</v>
      </c>
      <c r="H10" s="17">
        <v>0.476888357685255</v>
      </c>
      <c r="I10" s="17">
        <v>0.49670805624939801</v>
      </c>
      <c r="J10" s="17">
        <v>0.45604112173212402</v>
      </c>
      <c r="K10" s="17">
        <v>0.420215877741005</v>
      </c>
      <c r="L10" s="17">
        <v>0.43782691652383199</v>
      </c>
      <c r="M10" s="17"/>
      <c r="N10" s="17">
        <v>0.41351668593909802</v>
      </c>
      <c r="O10" s="17">
        <v>0.34558683923560801</v>
      </c>
      <c r="P10" s="17">
        <v>0.379057336777119</v>
      </c>
      <c r="Q10" s="17">
        <v>0.45596536279354499</v>
      </c>
      <c r="R10" s="17">
        <v>0.34070443927723598</v>
      </c>
      <c r="S10" s="17">
        <v>0.69155155355475995</v>
      </c>
      <c r="T10" s="17">
        <v>0.31815813899541701</v>
      </c>
      <c r="U10" s="17">
        <v>0.44853545117751997</v>
      </c>
      <c r="V10" s="17">
        <v>0.41112401388570302</v>
      </c>
      <c r="W10" s="17">
        <v>0.32973358778288497</v>
      </c>
      <c r="X10" s="17">
        <v>0.47786969105224802</v>
      </c>
      <c r="Y10" s="17">
        <v>0.402080104336833</v>
      </c>
      <c r="Z10" s="17">
        <v>0.49058878618735902</v>
      </c>
      <c r="AA10" s="17">
        <v>0.72507867045914898</v>
      </c>
      <c r="AB10" s="17">
        <v>0.54025365308728501</v>
      </c>
      <c r="AC10" s="17">
        <v>0.76312481121861797</v>
      </c>
      <c r="AD10" s="17">
        <v>0.30936297571301702</v>
      </c>
      <c r="AE10" s="17"/>
      <c r="AF10" s="17">
        <v>0.50458796241792903</v>
      </c>
      <c r="AG10" s="17">
        <v>0.426572807108616</v>
      </c>
    </row>
    <row r="11" spans="2:33" ht="28.7" x14ac:dyDescent="0.5">
      <c r="B11" s="18" t="s">
        <v>442</v>
      </c>
      <c r="C11" s="17">
        <v>0.29652904524748602</v>
      </c>
      <c r="D11" s="17">
        <v>0.26101129108452498</v>
      </c>
      <c r="E11" s="17">
        <v>0.33103095467917198</v>
      </c>
      <c r="F11" s="17"/>
      <c r="G11" s="17">
        <v>0.14014504515078799</v>
      </c>
      <c r="H11" s="17">
        <v>0.18171569278956101</v>
      </c>
      <c r="I11" s="17">
        <v>0.230094950341032</v>
      </c>
      <c r="J11" s="17">
        <v>0.34650199141258498</v>
      </c>
      <c r="K11" s="17">
        <v>0.34833467285912301</v>
      </c>
      <c r="L11" s="17">
        <v>0.39210513364024902</v>
      </c>
      <c r="M11" s="17"/>
      <c r="N11" s="17">
        <v>0.34091083475087097</v>
      </c>
      <c r="O11" s="17">
        <v>0.26289013357207602</v>
      </c>
      <c r="P11" s="17">
        <v>0.366649619451696</v>
      </c>
      <c r="Q11" s="17">
        <v>0.452091707563891</v>
      </c>
      <c r="R11" s="17">
        <v>0.33389230033404299</v>
      </c>
      <c r="S11" s="17">
        <v>0.16765586618179501</v>
      </c>
      <c r="T11" s="17">
        <v>0.464949321412991</v>
      </c>
      <c r="U11" s="17">
        <v>0.22743017302684701</v>
      </c>
      <c r="V11" s="17">
        <v>0.34397685871470901</v>
      </c>
      <c r="W11" s="17">
        <v>0.31437604558496102</v>
      </c>
      <c r="X11" s="17">
        <v>0.32384166230026301</v>
      </c>
      <c r="Y11" s="17">
        <v>0.360915513598764</v>
      </c>
      <c r="Z11" s="17">
        <v>0.26719377017733198</v>
      </c>
      <c r="AA11" s="17">
        <v>0.18463585272166799</v>
      </c>
      <c r="AB11" s="17">
        <v>0.238892412700449</v>
      </c>
      <c r="AC11" s="17">
        <v>0.116393482729372</v>
      </c>
      <c r="AD11" s="17">
        <v>0.35539532538936403</v>
      </c>
      <c r="AE11" s="17"/>
      <c r="AF11" s="17">
        <v>0.21732257523399301</v>
      </c>
      <c r="AG11" s="17">
        <v>0.34872441263693799</v>
      </c>
    </row>
    <row r="12" spans="2:33" x14ac:dyDescent="0.5">
      <c r="B12" s="18" t="s">
        <v>443</v>
      </c>
      <c r="C12" s="19">
        <v>5.4657877060197098E-2</v>
      </c>
      <c r="D12" s="19">
        <v>2.3291378354824799E-2</v>
      </c>
      <c r="E12" s="19">
        <v>8.4324772136089493E-2</v>
      </c>
      <c r="F12" s="19"/>
      <c r="G12" s="19">
        <v>4.24144572741691E-2</v>
      </c>
      <c r="H12" s="19">
        <v>2.1955484549390499E-2</v>
      </c>
      <c r="I12" s="19">
        <v>2.3937123625028801E-2</v>
      </c>
      <c r="J12" s="19">
        <v>5.5030348651619702E-2</v>
      </c>
      <c r="K12" s="19">
        <v>6.1506083032777499E-2</v>
      </c>
      <c r="L12" s="19">
        <v>9.5647379076166994E-2</v>
      </c>
      <c r="M12" s="19"/>
      <c r="N12" s="19">
        <v>2.7929170660721599E-2</v>
      </c>
      <c r="O12" s="19">
        <v>3.7518829026275499E-2</v>
      </c>
      <c r="P12" s="19">
        <v>0</v>
      </c>
      <c r="Q12" s="19">
        <v>3.4126912620545999E-2</v>
      </c>
      <c r="R12" s="19">
        <v>0.180895791600752</v>
      </c>
      <c r="S12" s="19">
        <v>0</v>
      </c>
      <c r="T12" s="19">
        <v>4.7150099108831001E-2</v>
      </c>
      <c r="U12" s="19">
        <v>5.6438657465246997E-2</v>
      </c>
      <c r="V12" s="19">
        <v>5.67289866747046E-2</v>
      </c>
      <c r="W12" s="19">
        <v>9.0500513099027305E-2</v>
      </c>
      <c r="X12" s="19">
        <v>0</v>
      </c>
      <c r="Y12" s="19">
        <v>6.4589176196544806E-2</v>
      </c>
      <c r="Z12" s="19">
        <v>8.7048535346524E-2</v>
      </c>
      <c r="AA12" s="19">
        <v>0</v>
      </c>
      <c r="AB12" s="19">
        <v>5.8649102907355297E-2</v>
      </c>
      <c r="AC12" s="19">
        <v>0</v>
      </c>
      <c r="AD12" s="19">
        <v>3.6890083018689401E-2</v>
      </c>
      <c r="AE12" s="19"/>
      <c r="AF12" s="19">
        <v>2.8549453906922199E-2</v>
      </c>
      <c r="AG12" s="19">
        <v>7.1862768759225107E-2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6.2838223119284303E-2</v>
      </c>
      <c r="D9" s="17">
        <v>7.4650363330080002E-2</v>
      </c>
      <c r="E9" s="17">
        <v>5.1989199669211401E-2</v>
      </c>
      <c r="F9" s="17"/>
      <c r="G9" s="17">
        <v>7.1038342159430404E-2</v>
      </c>
      <c r="H9" s="17">
        <v>0.12753835335008701</v>
      </c>
      <c r="I9" s="17">
        <v>9.4989705410631606E-2</v>
      </c>
      <c r="J9" s="17">
        <v>5.4005818790179197E-2</v>
      </c>
      <c r="K9" s="17">
        <v>2.69781873323129E-2</v>
      </c>
      <c r="L9" s="17">
        <v>3.1025979874223501E-2</v>
      </c>
      <c r="M9" s="17"/>
      <c r="N9" s="17">
        <v>2.2699277546472298E-2</v>
      </c>
      <c r="O9" s="17">
        <v>0</v>
      </c>
      <c r="P9" s="17">
        <v>6.92367751320066E-2</v>
      </c>
      <c r="Q9" s="17">
        <v>1.9643359624421399E-2</v>
      </c>
      <c r="R9" s="17">
        <v>0</v>
      </c>
      <c r="S9" s="17">
        <v>0</v>
      </c>
      <c r="T9" s="17">
        <v>8.7830529257705903E-2</v>
      </c>
      <c r="U9" s="17">
        <v>7.3582581782738105E-2</v>
      </c>
      <c r="V9" s="17">
        <v>7.8141221418030399E-2</v>
      </c>
      <c r="W9" s="17">
        <v>0.115254896537169</v>
      </c>
      <c r="X9" s="17">
        <v>8.3969809513368701E-2</v>
      </c>
      <c r="Y9" s="17">
        <v>6.4015509107607504E-2</v>
      </c>
      <c r="Z9" s="17">
        <v>5.4888504109496403E-2</v>
      </c>
      <c r="AA9" s="17">
        <v>0</v>
      </c>
      <c r="AB9" s="17">
        <v>6.00928495866851E-2</v>
      </c>
      <c r="AC9" s="17">
        <v>9.36152347188626E-2</v>
      </c>
      <c r="AD9" s="17">
        <v>0.106542943608155</v>
      </c>
      <c r="AE9" s="17"/>
      <c r="AF9" s="17">
        <v>8.8297382439944699E-2</v>
      </c>
      <c r="AG9" s="17">
        <v>4.6061182380793202E-2</v>
      </c>
    </row>
    <row r="10" spans="2:33" ht="28.7" x14ac:dyDescent="0.5">
      <c r="B10" s="18" t="s">
        <v>441</v>
      </c>
      <c r="C10" s="17">
        <v>0.204712299782072</v>
      </c>
      <c r="D10" s="17">
        <v>0.247710111840862</v>
      </c>
      <c r="E10" s="17">
        <v>0.16283316413602</v>
      </c>
      <c r="F10" s="17"/>
      <c r="G10" s="17">
        <v>0.37087167775958402</v>
      </c>
      <c r="H10" s="17">
        <v>0.27884877349230602</v>
      </c>
      <c r="I10" s="17">
        <v>0.25182224867695502</v>
      </c>
      <c r="J10" s="17">
        <v>0.13175560944804099</v>
      </c>
      <c r="K10" s="17">
        <v>0.21612307350537199</v>
      </c>
      <c r="L10" s="17">
        <v>0.11837855515840701</v>
      </c>
      <c r="M10" s="17"/>
      <c r="N10" s="17">
        <v>0.29913919061600902</v>
      </c>
      <c r="O10" s="17">
        <v>0.17846476551193</v>
      </c>
      <c r="P10" s="17">
        <v>0.31372269352163101</v>
      </c>
      <c r="Q10" s="17">
        <v>3.3183245571669399E-2</v>
      </c>
      <c r="R10" s="17">
        <v>0.27870073018401098</v>
      </c>
      <c r="S10" s="17">
        <v>0</v>
      </c>
      <c r="T10" s="17">
        <v>7.1200109903320499E-2</v>
      </c>
      <c r="U10" s="17">
        <v>0.26230098626147402</v>
      </c>
      <c r="V10" s="17">
        <v>0.22813991758966901</v>
      </c>
      <c r="W10" s="17">
        <v>0.19935554483131901</v>
      </c>
      <c r="X10" s="17">
        <v>0.14779740001439601</v>
      </c>
      <c r="Y10" s="17">
        <v>0.186091071116464</v>
      </c>
      <c r="Z10" s="17">
        <v>0.17677155685221099</v>
      </c>
      <c r="AA10" s="17">
        <v>0.14724831733202501</v>
      </c>
      <c r="AB10" s="17">
        <v>0.24935046281800599</v>
      </c>
      <c r="AC10" s="17">
        <v>0.14325995406252001</v>
      </c>
      <c r="AD10" s="17">
        <v>0.198201393099462</v>
      </c>
      <c r="AE10" s="17"/>
      <c r="AF10" s="17">
        <v>0.24155623589442801</v>
      </c>
      <c r="AG10" s="17">
        <v>0.180432934963387</v>
      </c>
    </row>
    <row r="11" spans="2:33" ht="28.7" x14ac:dyDescent="0.5">
      <c r="B11" s="18" t="s">
        <v>442</v>
      </c>
      <c r="C11" s="17">
        <v>0.46592813167302899</v>
      </c>
      <c r="D11" s="17">
        <v>0.473584887989634</v>
      </c>
      <c r="E11" s="17">
        <v>0.45896374274569002</v>
      </c>
      <c r="F11" s="17"/>
      <c r="G11" s="17">
        <v>0.44747364038012499</v>
      </c>
      <c r="H11" s="17">
        <v>0.42787499681794</v>
      </c>
      <c r="I11" s="17">
        <v>0.46814169417456902</v>
      </c>
      <c r="J11" s="17">
        <v>0.51400615383396397</v>
      </c>
      <c r="K11" s="17">
        <v>0.47680108942460497</v>
      </c>
      <c r="L11" s="17">
        <v>0.44584748391760098</v>
      </c>
      <c r="M11" s="17"/>
      <c r="N11" s="17">
        <v>0.47638946056952503</v>
      </c>
      <c r="O11" s="17">
        <v>0.47781477043176601</v>
      </c>
      <c r="P11" s="17">
        <v>0.28757972774348101</v>
      </c>
      <c r="Q11" s="17">
        <v>0.61529110518760599</v>
      </c>
      <c r="R11" s="17">
        <v>0.231004940698951</v>
      </c>
      <c r="S11" s="17">
        <v>0.85920741973655601</v>
      </c>
      <c r="T11" s="17">
        <v>0.39619215284897502</v>
      </c>
      <c r="U11" s="17">
        <v>0.44626856256763497</v>
      </c>
      <c r="V11" s="17">
        <v>0.48960405428272602</v>
      </c>
      <c r="W11" s="17">
        <v>0.445593893557304</v>
      </c>
      <c r="X11" s="17">
        <v>0.27700782443651101</v>
      </c>
      <c r="Y11" s="17">
        <v>0.44059464129854597</v>
      </c>
      <c r="Z11" s="17">
        <v>0.52557536863793897</v>
      </c>
      <c r="AA11" s="17">
        <v>0.51133880476423799</v>
      </c>
      <c r="AB11" s="17">
        <v>0.46448123898706001</v>
      </c>
      <c r="AC11" s="17">
        <v>0.67019664609655105</v>
      </c>
      <c r="AD11" s="17">
        <v>0.347199659230636</v>
      </c>
      <c r="AE11" s="17"/>
      <c r="AF11" s="17">
        <v>0.47593611351470899</v>
      </c>
      <c r="AG11" s="17">
        <v>0.45933308597834699</v>
      </c>
    </row>
    <row r="12" spans="2:33" x14ac:dyDescent="0.5">
      <c r="B12" s="18" t="s">
        <v>443</v>
      </c>
      <c r="C12" s="19">
        <v>0.26652134542561401</v>
      </c>
      <c r="D12" s="19">
        <v>0.20405463683942399</v>
      </c>
      <c r="E12" s="19">
        <v>0.32621389344907797</v>
      </c>
      <c r="F12" s="19"/>
      <c r="G12" s="19">
        <v>0.11061633970086</v>
      </c>
      <c r="H12" s="19">
        <v>0.165737876339666</v>
      </c>
      <c r="I12" s="19">
        <v>0.18504635173784401</v>
      </c>
      <c r="J12" s="19">
        <v>0.30023241792781602</v>
      </c>
      <c r="K12" s="19">
        <v>0.28009764973771101</v>
      </c>
      <c r="L12" s="19">
        <v>0.404747981049769</v>
      </c>
      <c r="M12" s="19"/>
      <c r="N12" s="19">
        <v>0.20177207126799401</v>
      </c>
      <c r="O12" s="19">
        <v>0.34372046405630402</v>
      </c>
      <c r="P12" s="19">
        <v>0.32946080360288099</v>
      </c>
      <c r="Q12" s="19">
        <v>0.33188228961630301</v>
      </c>
      <c r="R12" s="19">
        <v>0.49029432911703802</v>
      </c>
      <c r="S12" s="19">
        <v>0.14079258026344399</v>
      </c>
      <c r="T12" s="19">
        <v>0.44477720798999798</v>
      </c>
      <c r="U12" s="19">
        <v>0.21784786938815301</v>
      </c>
      <c r="V12" s="19">
        <v>0.20411480670957399</v>
      </c>
      <c r="W12" s="19">
        <v>0.23979566507420799</v>
      </c>
      <c r="X12" s="19">
        <v>0.49122496603572502</v>
      </c>
      <c r="Y12" s="19">
        <v>0.30929877847738202</v>
      </c>
      <c r="Z12" s="19">
        <v>0.24276457040035301</v>
      </c>
      <c r="AA12" s="19">
        <v>0.34141287790373798</v>
      </c>
      <c r="AB12" s="19">
        <v>0.22607544860824899</v>
      </c>
      <c r="AC12" s="19">
        <v>9.2928165122066794E-2</v>
      </c>
      <c r="AD12" s="19">
        <v>0.34805600406174803</v>
      </c>
      <c r="AE12" s="19"/>
      <c r="AF12" s="19">
        <v>0.19421026815091799</v>
      </c>
      <c r="AG12" s="19">
        <v>0.314172796677473</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7.9589778390446106E-2</v>
      </c>
      <c r="D9" s="17">
        <v>9.4103792950464907E-2</v>
      </c>
      <c r="E9" s="17">
        <v>6.6268391019626796E-2</v>
      </c>
      <c r="F9" s="17"/>
      <c r="G9" s="17">
        <v>0.22457338448177699</v>
      </c>
      <c r="H9" s="17">
        <v>0.17873086605035099</v>
      </c>
      <c r="I9" s="17">
        <v>8.0843422201963805E-2</v>
      </c>
      <c r="J9" s="17">
        <v>3.8919452008297203E-2</v>
      </c>
      <c r="K9" s="17">
        <v>3.94552709449092E-2</v>
      </c>
      <c r="L9" s="17">
        <v>3.0639569491285899E-2</v>
      </c>
      <c r="M9" s="17"/>
      <c r="N9" s="17">
        <v>7.5890883739973894E-2</v>
      </c>
      <c r="O9" s="17">
        <v>0</v>
      </c>
      <c r="P9" s="17">
        <v>0.19378769372218299</v>
      </c>
      <c r="Q9" s="17">
        <v>3.8657799880121697E-2</v>
      </c>
      <c r="R9" s="17">
        <v>0</v>
      </c>
      <c r="S9" s="17">
        <v>0</v>
      </c>
      <c r="T9" s="17">
        <v>8.7830529257705903E-2</v>
      </c>
      <c r="U9" s="17">
        <v>7.7098623864434598E-2</v>
      </c>
      <c r="V9" s="17">
        <v>0.115313608981037</v>
      </c>
      <c r="W9" s="17">
        <v>0.175086980137275</v>
      </c>
      <c r="X9" s="17">
        <v>8.3969809513368701E-2</v>
      </c>
      <c r="Y9" s="17">
        <v>5.4997340845050001E-2</v>
      </c>
      <c r="Z9" s="17">
        <v>7.1834102537126507E-2</v>
      </c>
      <c r="AA9" s="17">
        <v>4.6740709762330697E-2</v>
      </c>
      <c r="AB9" s="17">
        <v>8.2929321967855796E-2</v>
      </c>
      <c r="AC9" s="17">
        <v>7.9909799440546395E-2</v>
      </c>
      <c r="AD9" s="17">
        <v>0.151568617040437</v>
      </c>
      <c r="AE9" s="17"/>
      <c r="AF9" s="17">
        <v>0.106508163814306</v>
      </c>
      <c r="AG9" s="17">
        <v>6.1851138901905897E-2</v>
      </c>
    </row>
    <row r="10" spans="2:33" ht="28.7" x14ac:dyDescent="0.5">
      <c r="B10" s="18" t="s">
        <v>441</v>
      </c>
      <c r="C10" s="17">
        <v>0.26038139024385898</v>
      </c>
      <c r="D10" s="17">
        <v>0.31719324232220603</v>
      </c>
      <c r="E10" s="17">
        <v>0.20574555037648201</v>
      </c>
      <c r="F10" s="17"/>
      <c r="G10" s="17">
        <v>0.35427288902790099</v>
      </c>
      <c r="H10" s="17">
        <v>0.36832246212378</v>
      </c>
      <c r="I10" s="17">
        <v>0.30699476658083502</v>
      </c>
      <c r="J10" s="17">
        <v>0.241592301837634</v>
      </c>
      <c r="K10" s="17">
        <v>0.23969935157276701</v>
      </c>
      <c r="L10" s="17">
        <v>0.159862741634346</v>
      </c>
      <c r="M10" s="17"/>
      <c r="N10" s="17">
        <v>0.348058832575458</v>
      </c>
      <c r="O10" s="17">
        <v>0.13690278841719999</v>
      </c>
      <c r="P10" s="17">
        <v>0.36295199516535898</v>
      </c>
      <c r="Q10" s="17">
        <v>0.25478972241435799</v>
      </c>
      <c r="R10" s="17">
        <v>0.35670916214967102</v>
      </c>
      <c r="S10" s="17">
        <v>0.26420185765721599</v>
      </c>
      <c r="T10" s="17">
        <v>0.165638612980542</v>
      </c>
      <c r="U10" s="17">
        <v>0.35976219103583601</v>
      </c>
      <c r="V10" s="17">
        <v>0.24004144026903501</v>
      </c>
      <c r="W10" s="17">
        <v>0.163686489321926</v>
      </c>
      <c r="X10" s="17">
        <v>0.160407172078573</v>
      </c>
      <c r="Y10" s="17">
        <v>0.22157176635551301</v>
      </c>
      <c r="Z10" s="17">
        <v>0.23795764621812701</v>
      </c>
      <c r="AA10" s="17">
        <v>0.17315003801277001</v>
      </c>
      <c r="AB10" s="17">
        <v>0.26210585060045</v>
      </c>
      <c r="AC10" s="17">
        <v>0.38843807343077302</v>
      </c>
      <c r="AD10" s="17">
        <v>0.19759723416105099</v>
      </c>
      <c r="AE10" s="17"/>
      <c r="AF10" s="17">
        <v>0.31178671463131502</v>
      </c>
      <c r="AG10" s="17">
        <v>0.22650638241028001</v>
      </c>
    </row>
    <row r="11" spans="2:33" ht="28.7" x14ac:dyDescent="0.5">
      <c r="B11" s="18" t="s">
        <v>442</v>
      </c>
      <c r="C11" s="17">
        <v>0.46524795123997198</v>
      </c>
      <c r="D11" s="17">
        <v>0.43944015274029702</v>
      </c>
      <c r="E11" s="17">
        <v>0.489706359478225</v>
      </c>
      <c r="F11" s="17"/>
      <c r="G11" s="17">
        <v>0.30244281221195901</v>
      </c>
      <c r="H11" s="17">
        <v>0.37306859427354</v>
      </c>
      <c r="I11" s="17">
        <v>0.46518399131377403</v>
      </c>
      <c r="J11" s="17">
        <v>0.50471744688459796</v>
      </c>
      <c r="K11" s="17">
        <v>0.47671377475771598</v>
      </c>
      <c r="L11" s="17">
        <v>0.53647653241903903</v>
      </c>
      <c r="M11" s="17"/>
      <c r="N11" s="17">
        <v>0.48337473356213601</v>
      </c>
      <c r="O11" s="17">
        <v>0.53741927929187805</v>
      </c>
      <c r="P11" s="17">
        <v>7.6610691660761399E-2</v>
      </c>
      <c r="Q11" s="17">
        <v>0.44277010053697602</v>
      </c>
      <c r="R11" s="17">
        <v>0.40725763446489999</v>
      </c>
      <c r="S11" s="17">
        <v>0.73579814234278396</v>
      </c>
      <c r="T11" s="17">
        <v>0.396246694878372</v>
      </c>
      <c r="U11" s="17">
        <v>0.40591895067028</v>
      </c>
      <c r="V11" s="17">
        <v>0.49428807447261602</v>
      </c>
      <c r="W11" s="17">
        <v>0.55407029169843902</v>
      </c>
      <c r="X11" s="17">
        <v>0.42223399462556599</v>
      </c>
      <c r="Y11" s="17">
        <v>0.47401416715415301</v>
      </c>
      <c r="Z11" s="17">
        <v>0.48946203003424599</v>
      </c>
      <c r="AA11" s="17">
        <v>0.56134235804256805</v>
      </c>
      <c r="AB11" s="17">
        <v>0.50404854088524698</v>
      </c>
      <c r="AC11" s="17">
        <v>0.40708222771734298</v>
      </c>
      <c r="AD11" s="17">
        <v>0.40142585419685201</v>
      </c>
      <c r="AE11" s="17"/>
      <c r="AF11" s="17">
        <v>0.46468260095484898</v>
      </c>
      <c r="AG11" s="17">
        <v>0.46562050496987301</v>
      </c>
    </row>
    <row r="12" spans="2:33" x14ac:dyDescent="0.5">
      <c r="B12" s="18" t="s">
        <v>443</v>
      </c>
      <c r="C12" s="19">
        <v>0.194780880125723</v>
      </c>
      <c r="D12" s="19">
        <v>0.14926281198703301</v>
      </c>
      <c r="E12" s="19">
        <v>0.23827969912566599</v>
      </c>
      <c r="F12" s="19"/>
      <c r="G12" s="19">
        <v>0.118710914278364</v>
      </c>
      <c r="H12" s="19">
        <v>7.9878077552329202E-2</v>
      </c>
      <c r="I12" s="19">
        <v>0.14697781990342601</v>
      </c>
      <c r="J12" s="19">
        <v>0.21477079926947101</v>
      </c>
      <c r="K12" s="19">
        <v>0.24413160272460799</v>
      </c>
      <c r="L12" s="19">
        <v>0.27302115645532998</v>
      </c>
      <c r="M12" s="19"/>
      <c r="N12" s="19">
        <v>9.2675550122432199E-2</v>
      </c>
      <c r="O12" s="19">
        <v>0.32567793229092201</v>
      </c>
      <c r="P12" s="19">
        <v>0.366649619451696</v>
      </c>
      <c r="Q12" s="19">
        <v>0.26378237716854402</v>
      </c>
      <c r="R12" s="19">
        <v>0.23603320338542899</v>
      </c>
      <c r="S12" s="19">
        <v>0</v>
      </c>
      <c r="T12" s="19">
        <v>0.35028416288338099</v>
      </c>
      <c r="U12" s="19">
        <v>0.15722023442944999</v>
      </c>
      <c r="V12" s="19">
        <v>0.15035687627731201</v>
      </c>
      <c r="W12" s="19">
        <v>0.10715623884236</v>
      </c>
      <c r="X12" s="19">
        <v>0.33338902378249202</v>
      </c>
      <c r="Y12" s="19">
        <v>0.249416725645284</v>
      </c>
      <c r="Z12" s="19">
        <v>0.20074622121050001</v>
      </c>
      <c r="AA12" s="19">
        <v>0.218766894182331</v>
      </c>
      <c r="AB12" s="19">
        <v>0.15091628654644701</v>
      </c>
      <c r="AC12" s="19">
        <v>0.124569899411337</v>
      </c>
      <c r="AD12" s="19">
        <v>0.249408294601659</v>
      </c>
      <c r="AE12" s="19"/>
      <c r="AF12" s="19">
        <v>0.11702252059953</v>
      </c>
      <c r="AG12" s="19">
        <v>0.24602197371794199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5.0502542599231703E-2</v>
      </c>
      <c r="D9" s="17">
        <v>5.66644068475467E-2</v>
      </c>
      <c r="E9" s="17">
        <v>4.4911728938658697E-2</v>
      </c>
      <c r="F9" s="17"/>
      <c r="G9" s="17">
        <v>9.0476706107327401E-2</v>
      </c>
      <c r="H9" s="17">
        <v>0.151044227671187</v>
      </c>
      <c r="I9" s="17">
        <v>6.3955726015047398E-2</v>
      </c>
      <c r="J9" s="17">
        <v>1.6112953531687398E-2</v>
      </c>
      <c r="K9" s="17">
        <v>2.0470151508241999E-2</v>
      </c>
      <c r="L9" s="17">
        <v>1.7902874837525999E-2</v>
      </c>
      <c r="M9" s="17"/>
      <c r="N9" s="17">
        <v>5.1200646631214403E-2</v>
      </c>
      <c r="O9" s="17">
        <v>7.48439054977241E-2</v>
      </c>
      <c r="P9" s="17">
        <v>0</v>
      </c>
      <c r="Q9" s="17">
        <v>0</v>
      </c>
      <c r="R9" s="17">
        <v>7.8008431965659999E-2</v>
      </c>
      <c r="S9" s="17">
        <v>0.123409277393771</v>
      </c>
      <c r="T9" s="17">
        <v>5.96830355290041E-2</v>
      </c>
      <c r="U9" s="17">
        <v>6.7397469313886002E-2</v>
      </c>
      <c r="V9" s="17">
        <v>5.9665885411243298E-2</v>
      </c>
      <c r="W9" s="17">
        <v>5.8059972919028598E-2</v>
      </c>
      <c r="X9" s="17">
        <v>8.3969809513368701E-2</v>
      </c>
      <c r="Y9" s="17">
        <v>3.3010532912781297E-2</v>
      </c>
      <c r="Z9" s="17">
        <v>5.0794500262688898E-2</v>
      </c>
      <c r="AA9" s="17">
        <v>0</v>
      </c>
      <c r="AB9" s="17">
        <v>4.4540120574913501E-2</v>
      </c>
      <c r="AC9" s="17">
        <v>7.9909799440546395E-2</v>
      </c>
      <c r="AD9" s="17">
        <v>8.3634282036226595E-2</v>
      </c>
      <c r="AE9" s="17"/>
      <c r="AF9" s="17">
        <v>8.2843498450905398E-2</v>
      </c>
      <c r="AG9" s="17">
        <v>2.9190545332889801E-2</v>
      </c>
    </row>
    <row r="10" spans="2:33" ht="28.7" x14ac:dyDescent="0.5">
      <c r="B10" s="18" t="s">
        <v>441</v>
      </c>
      <c r="C10" s="17">
        <v>0.168973053892533</v>
      </c>
      <c r="D10" s="17">
        <v>0.22337483936623301</v>
      </c>
      <c r="E10" s="17">
        <v>0.116246422812219</v>
      </c>
      <c r="F10" s="17"/>
      <c r="G10" s="17">
        <v>0.27303478599794301</v>
      </c>
      <c r="H10" s="17">
        <v>0.29730334375466</v>
      </c>
      <c r="I10" s="17">
        <v>0.237441110913406</v>
      </c>
      <c r="J10" s="17">
        <v>0.12072715194259701</v>
      </c>
      <c r="K10" s="17">
        <v>0.15526875080636801</v>
      </c>
      <c r="L10" s="17">
        <v>5.59636934746153E-2</v>
      </c>
      <c r="M10" s="17"/>
      <c r="N10" s="17">
        <v>0.16304956078247199</v>
      </c>
      <c r="O10" s="17">
        <v>0.12747341964280601</v>
      </c>
      <c r="P10" s="17">
        <v>0.32245411860463602</v>
      </c>
      <c r="Q10" s="17">
        <v>0.112944809783602</v>
      </c>
      <c r="R10" s="17">
        <v>0.27870073018401098</v>
      </c>
      <c r="S10" s="17">
        <v>0.16765586618179501</v>
      </c>
      <c r="T10" s="17">
        <v>0.193370736448155</v>
      </c>
      <c r="U10" s="17">
        <v>0.23314251426176699</v>
      </c>
      <c r="V10" s="17">
        <v>0.19577256793419501</v>
      </c>
      <c r="W10" s="17">
        <v>0.24520427035724099</v>
      </c>
      <c r="X10" s="17">
        <v>0.11805403351207799</v>
      </c>
      <c r="Y10" s="17">
        <v>0.111879202569656</v>
      </c>
      <c r="Z10" s="17">
        <v>0.12986912722506</v>
      </c>
      <c r="AA10" s="17">
        <v>0.18698748886209901</v>
      </c>
      <c r="AB10" s="17">
        <v>0.188227659676966</v>
      </c>
      <c r="AC10" s="17">
        <v>8.2235966353155707E-2</v>
      </c>
      <c r="AD10" s="17">
        <v>0.16138249530368301</v>
      </c>
      <c r="AE10" s="17"/>
      <c r="AF10" s="17">
        <v>0.22486187852491299</v>
      </c>
      <c r="AG10" s="17">
        <v>0.13214351541979499</v>
      </c>
    </row>
    <row r="11" spans="2:33" ht="28.7" x14ac:dyDescent="0.5">
      <c r="B11" s="18" t="s">
        <v>442</v>
      </c>
      <c r="C11" s="17">
        <v>0.408156034376985</v>
      </c>
      <c r="D11" s="17">
        <v>0.41134605144547798</v>
      </c>
      <c r="E11" s="17">
        <v>0.40516247127250798</v>
      </c>
      <c r="F11" s="17"/>
      <c r="G11" s="17">
        <v>0.35941234468071398</v>
      </c>
      <c r="H11" s="17">
        <v>0.351319901019158</v>
      </c>
      <c r="I11" s="17">
        <v>0.36917687199291799</v>
      </c>
      <c r="J11" s="17">
        <v>0.47011102585622899</v>
      </c>
      <c r="K11" s="17">
        <v>0.36675728226925802</v>
      </c>
      <c r="L11" s="17">
        <v>0.46521105920457101</v>
      </c>
      <c r="M11" s="17"/>
      <c r="N11" s="17">
        <v>0.40066150538881101</v>
      </c>
      <c r="O11" s="17">
        <v>0.28289178779823199</v>
      </c>
      <c r="P11" s="17">
        <v>0.199167209004049</v>
      </c>
      <c r="Q11" s="17">
        <v>0.46619035877587101</v>
      </c>
      <c r="R11" s="17">
        <v>0.22636184286414801</v>
      </c>
      <c r="S11" s="17">
        <v>0.47649998283342498</v>
      </c>
      <c r="T11" s="17">
        <v>0.32775071939838901</v>
      </c>
      <c r="U11" s="17">
        <v>0.43492719993910001</v>
      </c>
      <c r="V11" s="17">
        <v>0.37955394954778099</v>
      </c>
      <c r="W11" s="17">
        <v>0.34847230341699797</v>
      </c>
      <c r="X11" s="17">
        <v>0.30699936972818198</v>
      </c>
      <c r="Y11" s="17">
        <v>0.41467691234389698</v>
      </c>
      <c r="Z11" s="17">
        <v>0.44930815520184297</v>
      </c>
      <c r="AA11" s="17">
        <v>0.54728505440029795</v>
      </c>
      <c r="AB11" s="17">
        <v>0.38085584754659102</v>
      </c>
      <c r="AC11" s="17">
        <v>0.62602027817558203</v>
      </c>
      <c r="AD11" s="17">
        <v>0.36784303242581301</v>
      </c>
      <c r="AE11" s="17"/>
      <c r="AF11" s="17">
        <v>0.44631885325340198</v>
      </c>
      <c r="AG11" s="17">
        <v>0.38300755406303599</v>
      </c>
    </row>
    <row r="12" spans="2:33" x14ac:dyDescent="0.5">
      <c r="B12" s="18" t="s">
        <v>443</v>
      </c>
      <c r="C12" s="19">
        <v>0.37236836913125099</v>
      </c>
      <c r="D12" s="19">
        <v>0.30861470234074301</v>
      </c>
      <c r="E12" s="19">
        <v>0.43367937697661402</v>
      </c>
      <c r="F12" s="19"/>
      <c r="G12" s="19">
        <v>0.27707616321401601</v>
      </c>
      <c r="H12" s="19">
        <v>0.200332527554995</v>
      </c>
      <c r="I12" s="19">
        <v>0.32942629107862897</v>
      </c>
      <c r="J12" s="19">
        <v>0.39304886866948702</v>
      </c>
      <c r="K12" s="19">
        <v>0.457503815416132</v>
      </c>
      <c r="L12" s="19">
        <v>0.46092237248328699</v>
      </c>
      <c r="M12" s="19"/>
      <c r="N12" s="19">
        <v>0.38508828719750299</v>
      </c>
      <c r="O12" s="19">
        <v>0.51479088706123799</v>
      </c>
      <c r="P12" s="19">
        <v>0.47837867239131499</v>
      </c>
      <c r="Q12" s="19">
        <v>0.420864831440526</v>
      </c>
      <c r="R12" s="19">
        <v>0.41692899498618102</v>
      </c>
      <c r="S12" s="19">
        <v>0.23243487359100801</v>
      </c>
      <c r="T12" s="19">
        <v>0.41919550862445198</v>
      </c>
      <c r="U12" s="19">
        <v>0.26453281648524701</v>
      </c>
      <c r="V12" s="19">
        <v>0.36500759710678099</v>
      </c>
      <c r="W12" s="19">
        <v>0.34826345330673197</v>
      </c>
      <c r="X12" s="19">
        <v>0.490976787246371</v>
      </c>
      <c r="Y12" s="19">
        <v>0.44043335217366503</v>
      </c>
      <c r="Z12" s="19">
        <v>0.37002821731040803</v>
      </c>
      <c r="AA12" s="19">
        <v>0.26572745673760401</v>
      </c>
      <c r="AB12" s="19">
        <v>0.38637637220152998</v>
      </c>
      <c r="AC12" s="19">
        <v>0.211833956030716</v>
      </c>
      <c r="AD12" s="19">
        <v>0.38714019023427698</v>
      </c>
      <c r="AE12" s="19"/>
      <c r="AF12" s="19">
        <v>0.24597576977078101</v>
      </c>
      <c r="AG12" s="19">
        <v>0.45565838518427898</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9.76551439734442E-2</v>
      </c>
      <c r="D9" s="17">
        <v>0.117508394713986</v>
      </c>
      <c r="E9" s="17">
        <v>7.9389823487975394E-2</v>
      </c>
      <c r="F9" s="17"/>
      <c r="G9" s="17">
        <v>0.211365678759004</v>
      </c>
      <c r="H9" s="17">
        <v>0.19898431358958299</v>
      </c>
      <c r="I9" s="17">
        <v>0.14044926496504001</v>
      </c>
      <c r="J9" s="17">
        <v>4.9251889104124202E-2</v>
      </c>
      <c r="K9" s="17">
        <v>5.7268419864866499E-2</v>
      </c>
      <c r="L9" s="17">
        <v>3.3982340433171901E-2</v>
      </c>
      <c r="M9" s="17"/>
      <c r="N9" s="17">
        <v>8.0074564064727502E-2</v>
      </c>
      <c r="O9" s="17">
        <v>3.8206323290876303E-2</v>
      </c>
      <c r="P9" s="17">
        <v>0.11717700206142199</v>
      </c>
      <c r="Q9" s="17">
        <v>1.9643359624421399E-2</v>
      </c>
      <c r="R9" s="17">
        <v>0</v>
      </c>
      <c r="S9" s="17">
        <v>0</v>
      </c>
      <c r="T9" s="17">
        <v>5.96830355290041E-2</v>
      </c>
      <c r="U9" s="17">
        <v>0.11105997579414199</v>
      </c>
      <c r="V9" s="17">
        <v>7.9487498672952406E-2</v>
      </c>
      <c r="W9" s="17">
        <v>0.18045811844506701</v>
      </c>
      <c r="X9" s="17">
        <v>0.15738412461477799</v>
      </c>
      <c r="Y9" s="17">
        <v>8.1043227574038396E-2</v>
      </c>
      <c r="Z9" s="17">
        <v>9.8657175475347705E-2</v>
      </c>
      <c r="AA9" s="17">
        <v>7.2642430443076098E-2</v>
      </c>
      <c r="AB9" s="17">
        <v>8.3934343802419806E-2</v>
      </c>
      <c r="AC9" s="17">
        <v>0.113790911017477</v>
      </c>
      <c r="AD9" s="17">
        <v>0.26990470395785598</v>
      </c>
      <c r="AE9" s="17"/>
      <c r="AF9" s="17">
        <v>0.11964951068903699</v>
      </c>
      <c r="AG9" s="17">
        <v>8.3161327356908704E-2</v>
      </c>
    </row>
    <row r="10" spans="2:33" ht="28.7" x14ac:dyDescent="0.5">
      <c r="B10" s="18" t="s">
        <v>441</v>
      </c>
      <c r="C10" s="17">
        <v>0.265361164413912</v>
      </c>
      <c r="D10" s="17">
        <v>0.306810080348837</v>
      </c>
      <c r="E10" s="17">
        <v>0.22588695232912101</v>
      </c>
      <c r="F10" s="17"/>
      <c r="G10" s="17">
        <v>0.45327605746807598</v>
      </c>
      <c r="H10" s="17">
        <v>0.31282008123893801</v>
      </c>
      <c r="I10" s="17">
        <v>0.374799841294845</v>
      </c>
      <c r="J10" s="17">
        <v>0.25105296203640698</v>
      </c>
      <c r="K10" s="17">
        <v>0.23025249318208699</v>
      </c>
      <c r="L10" s="17">
        <v>0.123145997302875</v>
      </c>
      <c r="M10" s="17"/>
      <c r="N10" s="17">
        <v>0.25958216505287801</v>
      </c>
      <c r="O10" s="17">
        <v>0.25093769248772402</v>
      </c>
      <c r="P10" s="17">
        <v>0.37577386081591702</v>
      </c>
      <c r="Q10" s="17">
        <v>0.239050498011776</v>
      </c>
      <c r="R10" s="17">
        <v>0.32689916689535098</v>
      </c>
      <c r="S10" s="17">
        <v>0</v>
      </c>
      <c r="T10" s="17">
        <v>0.190503116202378</v>
      </c>
      <c r="U10" s="17">
        <v>0.31717771561875302</v>
      </c>
      <c r="V10" s="17">
        <v>0.29948165127934101</v>
      </c>
      <c r="W10" s="17">
        <v>0.29256297349361898</v>
      </c>
      <c r="X10" s="17">
        <v>0.32693164380128797</v>
      </c>
      <c r="Y10" s="17">
        <v>0.20074965490002999</v>
      </c>
      <c r="Z10" s="17">
        <v>0.222732820377817</v>
      </c>
      <c r="AA10" s="17">
        <v>0.23394805141737199</v>
      </c>
      <c r="AB10" s="17">
        <v>0.34199862820921001</v>
      </c>
      <c r="AC10" s="17">
        <v>0.17916932016385401</v>
      </c>
      <c r="AD10" s="17">
        <v>0.181268674509068</v>
      </c>
      <c r="AE10" s="17"/>
      <c r="AF10" s="17">
        <v>0.32177347237719001</v>
      </c>
      <c r="AG10" s="17">
        <v>0.22818666163745199</v>
      </c>
    </row>
    <row r="11" spans="2:33" ht="28.7" x14ac:dyDescent="0.5">
      <c r="B11" s="18" t="s">
        <v>442</v>
      </c>
      <c r="C11" s="17">
        <v>0.45929936964932599</v>
      </c>
      <c r="D11" s="17">
        <v>0.42496652165828502</v>
      </c>
      <c r="E11" s="17">
        <v>0.49102479733546001</v>
      </c>
      <c r="F11" s="17"/>
      <c r="G11" s="17">
        <v>0.26654274668271</v>
      </c>
      <c r="H11" s="17">
        <v>0.40860048891216399</v>
      </c>
      <c r="I11" s="17">
        <v>0.37790134921788399</v>
      </c>
      <c r="J11" s="17">
        <v>0.53745797773876602</v>
      </c>
      <c r="K11" s="17">
        <v>0.49265022802596597</v>
      </c>
      <c r="L11" s="17">
        <v>0.53330718802036503</v>
      </c>
      <c r="M11" s="17"/>
      <c r="N11" s="17">
        <v>0.52796828728612</v>
      </c>
      <c r="O11" s="17">
        <v>0.45192257201024599</v>
      </c>
      <c r="P11" s="17">
        <v>7.6610691660761399E-2</v>
      </c>
      <c r="Q11" s="17">
        <v>0.49567301728167501</v>
      </c>
      <c r="R11" s="17">
        <v>0.41883970737303899</v>
      </c>
      <c r="S11" s="17">
        <v>0.85920741973655601</v>
      </c>
      <c r="T11" s="17">
        <v>0.46724847838383798</v>
      </c>
      <c r="U11" s="17">
        <v>0.43562630194122898</v>
      </c>
      <c r="V11" s="17">
        <v>0.45813258889923097</v>
      </c>
      <c r="W11" s="17">
        <v>0.32697758358596601</v>
      </c>
      <c r="X11" s="17">
        <v>0.45433638086571299</v>
      </c>
      <c r="Y11" s="17">
        <v>0.48455874121752601</v>
      </c>
      <c r="Z11" s="17">
        <v>0.50595958459927204</v>
      </c>
      <c r="AA11" s="17">
        <v>0.50734545620656202</v>
      </c>
      <c r="AB11" s="17">
        <v>0.42747228226793998</v>
      </c>
      <c r="AC11" s="17">
        <v>0.67894737996600796</v>
      </c>
      <c r="AD11" s="17">
        <v>0.34850622567674999</v>
      </c>
      <c r="AE11" s="17"/>
      <c r="AF11" s="17">
        <v>0.42937602307207701</v>
      </c>
      <c r="AG11" s="17">
        <v>0.47901821418128598</v>
      </c>
    </row>
    <row r="12" spans="2:33" x14ac:dyDescent="0.5">
      <c r="B12" s="18" t="s">
        <v>443</v>
      </c>
      <c r="C12" s="19">
        <v>0.17768432196331799</v>
      </c>
      <c r="D12" s="19">
        <v>0.15071500327889201</v>
      </c>
      <c r="E12" s="19">
        <v>0.20369842684744399</v>
      </c>
      <c r="F12" s="19"/>
      <c r="G12" s="19">
        <v>6.8815517090210193E-2</v>
      </c>
      <c r="H12" s="19">
        <v>7.9595116259316007E-2</v>
      </c>
      <c r="I12" s="19">
        <v>0.10684954452223</v>
      </c>
      <c r="J12" s="19">
        <v>0.16223717112070299</v>
      </c>
      <c r="K12" s="19">
        <v>0.21982885892708101</v>
      </c>
      <c r="L12" s="19">
        <v>0.30956447424358802</v>
      </c>
      <c r="M12" s="19"/>
      <c r="N12" s="19">
        <v>0.132374983596275</v>
      </c>
      <c r="O12" s="19">
        <v>0.25893341221115401</v>
      </c>
      <c r="P12" s="19">
        <v>0.43043844546190002</v>
      </c>
      <c r="Q12" s="19">
        <v>0.24563312508212801</v>
      </c>
      <c r="R12" s="19">
        <v>0.25426112573161003</v>
      </c>
      <c r="S12" s="19">
        <v>0.14079258026344399</v>
      </c>
      <c r="T12" s="19">
        <v>0.28256536988477998</v>
      </c>
      <c r="U12" s="19">
        <v>0.13613600664587699</v>
      </c>
      <c r="V12" s="19">
        <v>0.162898261148475</v>
      </c>
      <c r="W12" s="19">
        <v>0.20000132447534799</v>
      </c>
      <c r="X12" s="19">
        <v>6.1347850718220603E-2</v>
      </c>
      <c r="Y12" s="19">
        <v>0.23364837630840499</v>
      </c>
      <c r="Z12" s="19">
        <v>0.17265041954756399</v>
      </c>
      <c r="AA12" s="19">
        <v>0.18606406193298999</v>
      </c>
      <c r="AB12" s="19">
        <v>0.14659474572043099</v>
      </c>
      <c r="AC12" s="19">
        <v>2.8092388852661701E-2</v>
      </c>
      <c r="AD12" s="19">
        <v>0.20032039585632599</v>
      </c>
      <c r="AE12" s="19"/>
      <c r="AF12" s="19">
        <v>0.12920099386169601</v>
      </c>
      <c r="AG12" s="19">
        <v>0.20963379682435301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0.143337822784111</v>
      </c>
      <c r="D9" s="17">
        <v>0.13061095007712201</v>
      </c>
      <c r="E9" s="17">
        <v>0.155844312458122</v>
      </c>
      <c r="F9" s="17"/>
      <c r="G9" s="17">
        <v>0.246242135134389</v>
      </c>
      <c r="H9" s="17">
        <v>0.24489283221644201</v>
      </c>
      <c r="I9" s="17">
        <v>0.193404055984464</v>
      </c>
      <c r="J9" s="17">
        <v>0.105632658061979</v>
      </c>
      <c r="K9" s="17">
        <v>9.4750051850283401E-2</v>
      </c>
      <c r="L9" s="17">
        <v>7.4916030682543294E-2</v>
      </c>
      <c r="M9" s="17"/>
      <c r="N9" s="17">
        <v>0.13428822238048699</v>
      </c>
      <c r="O9" s="17">
        <v>0.22468178115176499</v>
      </c>
      <c r="P9" s="17">
        <v>4.79402269294152E-2</v>
      </c>
      <c r="Q9" s="17">
        <v>3.2556493533933202E-2</v>
      </c>
      <c r="R9" s="17">
        <v>6.6499036822309607E-2</v>
      </c>
      <c r="S9" s="17">
        <v>0</v>
      </c>
      <c r="T9" s="17">
        <v>9.7135832378027101E-2</v>
      </c>
      <c r="U9" s="17">
        <v>0.201084004897746</v>
      </c>
      <c r="V9" s="17">
        <v>0.13183994620350001</v>
      </c>
      <c r="W9" s="17">
        <v>0.185516455078022</v>
      </c>
      <c r="X9" s="17">
        <v>0.35138933970519498</v>
      </c>
      <c r="Y9" s="17">
        <v>0.107942244025389</v>
      </c>
      <c r="Z9" s="17">
        <v>0.13275304546852101</v>
      </c>
      <c r="AA9" s="17">
        <v>0.17621374033615</v>
      </c>
      <c r="AB9" s="17">
        <v>0.108947549273211</v>
      </c>
      <c r="AC9" s="17">
        <v>0.17146509532448601</v>
      </c>
      <c r="AD9" s="17">
        <v>0.26180139321443702</v>
      </c>
      <c r="AE9" s="17"/>
      <c r="AF9" s="17">
        <v>0.18131618303216901</v>
      </c>
      <c r="AG9" s="17">
        <v>0.118310896755736</v>
      </c>
    </row>
    <row r="10" spans="2:33" ht="28.7" x14ac:dyDescent="0.5">
      <c r="B10" s="18" t="s">
        <v>441</v>
      </c>
      <c r="C10" s="17">
        <v>0.34588350823882302</v>
      </c>
      <c r="D10" s="17">
        <v>0.40744759580686402</v>
      </c>
      <c r="E10" s="17">
        <v>0.28553751520829701</v>
      </c>
      <c r="F10" s="17"/>
      <c r="G10" s="17">
        <v>0.52133626059235505</v>
      </c>
      <c r="H10" s="17">
        <v>0.44776637664862601</v>
      </c>
      <c r="I10" s="17">
        <v>0.40612356300147201</v>
      </c>
      <c r="J10" s="17">
        <v>0.32130607545213302</v>
      </c>
      <c r="K10" s="17">
        <v>0.29061606554509201</v>
      </c>
      <c r="L10" s="17">
        <v>0.23701452976217</v>
      </c>
      <c r="M10" s="17"/>
      <c r="N10" s="17">
        <v>0.45436891647734601</v>
      </c>
      <c r="O10" s="17">
        <v>0.40512043385837399</v>
      </c>
      <c r="P10" s="17">
        <v>0.50879946195812698</v>
      </c>
      <c r="Q10" s="17">
        <v>0.41427480597710797</v>
      </c>
      <c r="R10" s="17">
        <v>0.34070443927723598</v>
      </c>
      <c r="S10" s="17">
        <v>0.23243487359100801</v>
      </c>
      <c r="T10" s="17">
        <v>0.16177233415358899</v>
      </c>
      <c r="U10" s="17">
        <v>0.32601861297373302</v>
      </c>
      <c r="V10" s="17">
        <v>0.36506299139998799</v>
      </c>
      <c r="W10" s="17">
        <v>0.21838966527256101</v>
      </c>
      <c r="X10" s="17">
        <v>0.106470620076567</v>
      </c>
      <c r="Y10" s="17">
        <v>0.31557991038816002</v>
      </c>
      <c r="Z10" s="17">
        <v>0.30980574291933199</v>
      </c>
      <c r="AA10" s="17">
        <v>0.51954741394383297</v>
      </c>
      <c r="AB10" s="17">
        <v>0.41900295578243302</v>
      </c>
      <c r="AC10" s="17">
        <v>0.31936232784594198</v>
      </c>
      <c r="AD10" s="17">
        <v>0.31149376798463801</v>
      </c>
      <c r="AE10" s="17"/>
      <c r="AF10" s="17">
        <v>0.38139235781459802</v>
      </c>
      <c r="AG10" s="17">
        <v>0.32248393685445798</v>
      </c>
    </row>
    <row r="11" spans="2:33" ht="28.7" x14ac:dyDescent="0.5">
      <c r="B11" s="18" t="s">
        <v>442</v>
      </c>
      <c r="C11" s="17">
        <v>0.41153793040528303</v>
      </c>
      <c r="D11" s="17">
        <v>0.37542889552349501</v>
      </c>
      <c r="E11" s="17">
        <v>0.44704049422541298</v>
      </c>
      <c r="F11" s="17"/>
      <c r="G11" s="17">
        <v>0.204488512311748</v>
      </c>
      <c r="H11" s="17">
        <v>0.25826128262582998</v>
      </c>
      <c r="I11" s="17">
        <v>0.32413610539926502</v>
      </c>
      <c r="J11" s="17">
        <v>0.44562992213370101</v>
      </c>
      <c r="K11" s="17">
        <v>0.49035240648367601</v>
      </c>
      <c r="L11" s="17">
        <v>0.55740797451430601</v>
      </c>
      <c r="M11" s="17"/>
      <c r="N11" s="17">
        <v>0.35062758980057301</v>
      </c>
      <c r="O11" s="17">
        <v>0.29540730087414202</v>
      </c>
      <c r="P11" s="17">
        <v>0.17758833351978001</v>
      </c>
      <c r="Q11" s="17">
        <v>0.38457793125454598</v>
      </c>
      <c r="R11" s="17">
        <v>0.59279652390045401</v>
      </c>
      <c r="S11" s="17">
        <v>0.76756512640899199</v>
      </c>
      <c r="T11" s="17">
        <v>0.64268996257851096</v>
      </c>
      <c r="U11" s="17">
        <v>0.38647550915100998</v>
      </c>
      <c r="V11" s="17">
        <v>0.44267092764626098</v>
      </c>
      <c r="W11" s="17">
        <v>0.50559336655039</v>
      </c>
      <c r="X11" s="17">
        <v>0.54214004021823703</v>
      </c>
      <c r="Y11" s="17">
        <v>0.40886317857871401</v>
      </c>
      <c r="Z11" s="17">
        <v>0.43542293882293498</v>
      </c>
      <c r="AA11" s="17">
        <v>0.30423884572001703</v>
      </c>
      <c r="AB11" s="17">
        <v>0.40145487273664698</v>
      </c>
      <c r="AC11" s="17">
        <v>0.444336800560167</v>
      </c>
      <c r="AD11" s="17">
        <v>0.31759458101159699</v>
      </c>
      <c r="AE11" s="17"/>
      <c r="AF11" s="17">
        <v>0.37719531338233703</v>
      </c>
      <c r="AG11" s="17">
        <v>0.434168979514308</v>
      </c>
    </row>
    <row r="12" spans="2:33" x14ac:dyDescent="0.5">
      <c r="B12" s="18" t="s">
        <v>443</v>
      </c>
      <c r="C12" s="19">
        <v>9.9240738571783393E-2</v>
      </c>
      <c r="D12" s="19">
        <v>8.6512558592519606E-2</v>
      </c>
      <c r="E12" s="19">
        <v>0.111577678108168</v>
      </c>
      <c r="F12" s="19"/>
      <c r="G12" s="19">
        <v>2.7933091961508501E-2</v>
      </c>
      <c r="H12" s="19">
        <v>4.9079508509102199E-2</v>
      </c>
      <c r="I12" s="19">
        <v>7.6336275614798402E-2</v>
      </c>
      <c r="J12" s="19">
        <v>0.127431344352187</v>
      </c>
      <c r="K12" s="19">
        <v>0.124281476120948</v>
      </c>
      <c r="L12" s="19">
        <v>0.130661465040981</v>
      </c>
      <c r="M12" s="19"/>
      <c r="N12" s="19">
        <v>6.07152713415944E-2</v>
      </c>
      <c r="O12" s="19">
        <v>7.4790484115719397E-2</v>
      </c>
      <c r="P12" s="19">
        <v>0.26567197759267802</v>
      </c>
      <c r="Q12" s="19">
        <v>0.16859076923441299</v>
      </c>
      <c r="R12" s="19">
        <v>0</v>
      </c>
      <c r="S12" s="19">
        <v>0</v>
      </c>
      <c r="T12" s="19">
        <v>9.8401870889872498E-2</v>
      </c>
      <c r="U12" s="19">
        <v>8.6421872977510694E-2</v>
      </c>
      <c r="V12" s="19">
        <v>6.0426134750251603E-2</v>
      </c>
      <c r="W12" s="19">
        <v>9.0500513099027305E-2</v>
      </c>
      <c r="X12" s="19">
        <v>0</v>
      </c>
      <c r="Y12" s="19">
        <v>0.167614667007737</v>
      </c>
      <c r="Z12" s="19">
        <v>0.122018272789212</v>
      </c>
      <c r="AA12" s="19">
        <v>0</v>
      </c>
      <c r="AB12" s="19">
        <v>7.0594622207709304E-2</v>
      </c>
      <c r="AC12" s="19">
        <v>6.4835776269405093E-2</v>
      </c>
      <c r="AD12" s="19">
        <v>0.10911025778932699</v>
      </c>
      <c r="AE12" s="19"/>
      <c r="AF12" s="19">
        <v>6.0096145770896801E-2</v>
      </c>
      <c r="AG12" s="19">
        <v>0.125036186875498</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8.0984459745417403E-2</v>
      </c>
      <c r="D9" s="17">
        <v>0.106072289822946</v>
      </c>
      <c r="E9" s="17">
        <v>5.7738961203217698E-2</v>
      </c>
      <c r="F9" s="17"/>
      <c r="G9" s="17">
        <v>0.182687811159012</v>
      </c>
      <c r="H9" s="17">
        <v>0.183370062435565</v>
      </c>
      <c r="I9" s="17">
        <v>9.2395881129370402E-2</v>
      </c>
      <c r="J9" s="17">
        <v>5.8255606266686001E-2</v>
      </c>
      <c r="K9" s="17">
        <v>4.3877515151545199E-2</v>
      </c>
      <c r="L9" s="17">
        <v>2.17238761756742E-2</v>
      </c>
      <c r="M9" s="17"/>
      <c r="N9" s="17">
        <v>0.134466114080843</v>
      </c>
      <c r="O9" s="17">
        <v>3.4959755304921E-2</v>
      </c>
      <c r="P9" s="17">
        <v>4.79402269294152E-2</v>
      </c>
      <c r="Q9" s="17">
        <v>0</v>
      </c>
      <c r="R9" s="17">
        <v>7.8008431965659999E-2</v>
      </c>
      <c r="S9" s="17">
        <v>0</v>
      </c>
      <c r="T9" s="17">
        <v>8.7830529257705903E-2</v>
      </c>
      <c r="U9" s="17">
        <v>9.5388180718217294E-2</v>
      </c>
      <c r="V9" s="17">
        <v>9.3969282643497395E-2</v>
      </c>
      <c r="W9" s="17">
        <v>0.15960622948768599</v>
      </c>
      <c r="X9" s="17">
        <v>8.2526185084543596E-2</v>
      </c>
      <c r="Y9" s="17">
        <v>4.0713025484433098E-2</v>
      </c>
      <c r="Z9" s="17">
        <v>0.100565653331132</v>
      </c>
      <c r="AA9" s="17">
        <v>7.2642430443076098E-2</v>
      </c>
      <c r="AB9" s="17">
        <v>7.84761061307504E-2</v>
      </c>
      <c r="AC9" s="17">
        <v>3.3881111576930301E-2</v>
      </c>
      <c r="AD9" s="17">
        <v>0.146028315523065</v>
      </c>
      <c r="AE9" s="17"/>
      <c r="AF9" s="17">
        <v>0.109806337879225</v>
      </c>
      <c r="AG9" s="17">
        <v>6.1991459327751998E-2</v>
      </c>
    </row>
    <row r="10" spans="2:33" ht="28.7" x14ac:dyDescent="0.5">
      <c r="B10" s="18" t="s">
        <v>441</v>
      </c>
      <c r="C10" s="17">
        <v>0.276119088820375</v>
      </c>
      <c r="D10" s="17">
        <v>0.33946035807473401</v>
      </c>
      <c r="E10" s="17">
        <v>0.21383402321564501</v>
      </c>
      <c r="F10" s="17"/>
      <c r="G10" s="17">
        <v>0.39878024549206398</v>
      </c>
      <c r="H10" s="17">
        <v>0.348472574223331</v>
      </c>
      <c r="I10" s="17">
        <v>0.327743603098266</v>
      </c>
      <c r="J10" s="17">
        <v>0.243555825800577</v>
      </c>
      <c r="K10" s="17">
        <v>0.234860370221737</v>
      </c>
      <c r="L10" s="17">
        <v>0.20646965651589599</v>
      </c>
      <c r="M10" s="17"/>
      <c r="N10" s="17">
        <v>0.29359912758623102</v>
      </c>
      <c r="O10" s="17">
        <v>0.37663431613141901</v>
      </c>
      <c r="P10" s="17">
        <v>0.30634877699287599</v>
      </c>
      <c r="Q10" s="17">
        <v>0.233261768240492</v>
      </c>
      <c r="R10" s="17">
        <v>0.27870073018401098</v>
      </c>
      <c r="S10" s="17">
        <v>0.59990926022719604</v>
      </c>
      <c r="T10" s="17">
        <v>8.3615831566959897E-2</v>
      </c>
      <c r="U10" s="17">
        <v>0.32739067967795799</v>
      </c>
      <c r="V10" s="17">
        <v>0.28830692695553201</v>
      </c>
      <c r="W10" s="17">
        <v>0.25005959577535403</v>
      </c>
      <c r="X10" s="17">
        <v>0.231840041875679</v>
      </c>
      <c r="Y10" s="17">
        <v>0.22986141385845099</v>
      </c>
      <c r="Z10" s="17">
        <v>0.25690590993075502</v>
      </c>
      <c r="AA10" s="17">
        <v>0.26685131033037301</v>
      </c>
      <c r="AB10" s="17">
        <v>0.33106439921481501</v>
      </c>
      <c r="AC10" s="17">
        <v>0.241769514658319</v>
      </c>
      <c r="AD10" s="17">
        <v>0.21225234495762299</v>
      </c>
      <c r="AE10" s="17"/>
      <c r="AF10" s="17">
        <v>0.29343141962087999</v>
      </c>
      <c r="AG10" s="17">
        <v>0.26471063359763602</v>
      </c>
    </row>
    <row r="11" spans="2:33" ht="28.7" x14ac:dyDescent="0.5">
      <c r="B11" s="18" t="s">
        <v>442</v>
      </c>
      <c r="C11" s="17">
        <v>0.45811399576454198</v>
      </c>
      <c r="D11" s="17">
        <v>0.41593925630524198</v>
      </c>
      <c r="E11" s="17">
        <v>0.49949303582532201</v>
      </c>
      <c r="F11" s="17"/>
      <c r="G11" s="17">
        <v>0.30475349555888098</v>
      </c>
      <c r="H11" s="17">
        <v>0.375300624763864</v>
      </c>
      <c r="I11" s="17">
        <v>0.46678160160621102</v>
      </c>
      <c r="J11" s="17">
        <v>0.52879632855410197</v>
      </c>
      <c r="K11" s="17">
        <v>0.49834073246914501</v>
      </c>
      <c r="L11" s="17">
        <v>0.46907381989205399</v>
      </c>
      <c r="M11" s="17"/>
      <c r="N11" s="17">
        <v>0.48466581229685601</v>
      </c>
      <c r="O11" s="17">
        <v>0.34435199286923901</v>
      </c>
      <c r="P11" s="17">
        <v>0.21527255061580899</v>
      </c>
      <c r="Q11" s="17">
        <v>0.58380551908418099</v>
      </c>
      <c r="R11" s="17">
        <v>0.33389230033404299</v>
      </c>
      <c r="S11" s="17">
        <v>0.40009073977280402</v>
      </c>
      <c r="T11" s="17">
        <v>0.62540166814078602</v>
      </c>
      <c r="U11" s="17">
        <v>0.381146017028617</v>
      </c>
      <c r="V11" s="17">
        <v>0.482205535653007</v>
      </c>
      <c r="W11" s="17">
        <v>0.42564454186102102</v>
      </c>
      <c r="X11" s="17">
        <v>0.54598580746159797</v>
      </c>
      <c r="Y11" s="17">
        <v>0.53674467895900502</v>
      </c>
      <c r="Z11" s="17">
        <v>0.430384570779695</v>
      </c>
      <c r="AA11" s="17">
        <v>0.51798696435041303</v>
      </c>
      <c r="AB11" s="17">
        <v>0.40024379143835198</v>
      </c>
      <c r="AC11" s="17">
        <v>0.69625698491208898</v>
      </c>
      <c r="AD11" s="17">
        <v>0.36490607293795202</v>
      </c>
      <c r="AE11" s="17"/>
      <c r="AF11" s="17">
        <v>0.47027380944827801</v>
      </c>
      <c r="AG11" s="17">
        <v>0.45010093897130599</v>
      </c>
    </row>
    <row r="12" spans="2:33" x14ac:dyDescent="0.5">
      <c r="B12" s="18" t="s">
        <v>443</v>
      </c>
      <c r="C12" s="19">
        <v>0.184782455669666</v>
      </c>
      <c r="D12" s="19">
        <v>0.138528095797078</v>
      </c>
      <c r="E12" s="19">
        <v>0.228933979755815</v>
      </c>
      <c r="F12" s="19"/>
      <c r="G12" s="19">
        <v>0.11377844779004399</v>
      </c>
      <c r="H12" s="19">
        <v>9.2856738577240097E-2</v>
      </c>
      <c r="I12" s="19">
        <v>0.113078914166152</v>
      </c>
      <c r="J12" s="19">
        <v>0.16939223937863501</v>
      </c>
      <c r="K12" s="19">
        <v>0.22292138215757301</v>
      </c>
      <c r="L12" s="19">
        <v>0.30273264741637501</v>
      </c>
      <c r="M12" s="19"/>
      <c r="N12" s="19">
        <v>8.72689460360703E-2</v>
      </c>
      <c r="O12" s="19">
        <v>0.24405393569442099</v>
      </c>
      <c r="P12" s="19">
        <v>0.43043844546190002</v>
      </c>
      <c r="Q12" s="19">
        <v>0.18293271267532701</v>
      </c>
      <c r="R12" s="19">
        <v>0.30939853751628599</v>
      </c>
      <c r="S12" s="19">
        <v>0</v>
      </c>
      <c r="T12" s="19">
        <v>0.20315197103454799</v>
      </c>
      <c r="U12" s="19">
        <v>0.19607512257520701</v>
      </c>
      <c r="V12" s="19">
        <v>0.135518254747963</v>
      </c>
      <c r="W12" s="19">
        <v>0.16468963287593999</v>
      </c>
      <c r="X12" s="19">
        <v>0.13964796557817999</v>
      </c>
      <c r="Y12" s="19">
        <v>0.19268088169811101</v>
      </c>
      <c r="Z12" s="19">
        <v>0.212143865958418</v>
      </c>
      <c r="AA12" s="19">
        <v>0.14251929487613799</v>
      </c>
      <c r="AB12" s="19">
        <v>0.190215703216082</v>
      </c>
      <c r="AC12" s="19">
        <v>2.8092388852661701E-2</v>
      </c>
      <c r="AD12" s="19">
        <v>0.27681326658136102</v>
      </c>
      <c r="AE12" s="19"/>
      <c r="AF12" s="19">
        <v>0.126488433051617</v>
      </c>
      <c r="AG12" s="19">
        <v>0.223196968103306</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0.100915072620788</v>
      </c>
      <c r="D9" s="17">
        <v>0.12628500703395301</v>
      </c>
      <c r="E9" s="17">
        <v>7.7481846069370294E-2</v>
      </c>
      <c r="F9" s="17"/>
      <c r="G9" s="17">
        <v>0.23576798718949299</v>
      </c>
      <c r="H9" s="17">
        <v>0.19772948566665899</v>
      </c>
      <c r="I9" s="17">
        <v>0.160737973798631</v>
      </c>
      <c r="J9" s="17">
        <v>4.5322940714859303E-2</v>
      </c>
      <c r="K9" s="17">
        <v>5.7708246728486901E-2</v>
      </c>
      <c r="L9" s="17">
        <v>2.6952060204459501E-2</v>
      </c>
      <c r="M9" s="17"/>
      <c r="N9" s="17">
        <v>6.92770358968718E-2</v>
      </c>
      <c r="O9" s="17">
        <v>3.4959755304921E-2</v>
      </c>
      <c r="P9" s="17">
        <v>6.92367751320066E-2</v>
      </c>
      <c r="Q9" s="17">
        <v>5.83011595045431E-2</v>
      </c>
      <c r="R9" s="17">
        <v>7.8008431965659999E-2</v>
      </c>
      <c r="S9" s="17">
        <v>0</v>
      </c>
      <c r="T9" s="17">
        <v>8.7830529257705903E-2</v>
      </c>
      <c r="U9" s="17">
        <v>0.151344926641543</v>
      </c>
      <c r="V9" s="17">
        <v>5.7824292845424403E-2</v>
      </c>
      <c r="W9" s="17">
        <v>0.169411427164605</v>
      </c>
      <c r="X9" s="17">
        <v>0.12921518904247201</v>
      </c>
      <c r="Y9" s="17">
        <v>6.0544008082254103E-2</v>
      </c>
      <c r="Z9" s="17">
        <v>0.130236062975082</v>
      </c>
      <c r="AA9" s="17">
        <v>7.2642430443076098E-2</v>
      </c>
      <c r="AB9" s="17">
        <v>9.5794362246371806E-2</v>
      </c>
      <c r="AC9" s="17">
        <v>7.9909799440546395E-2</v>
      </c>
      <c r="AD9" s="17">
        <v>0.19051603938040801</v>
      </c>
      <c r="AE9" s="17"/>
      <c r="AF9" s="17">
        <v>0.124772917511992</v>
      </c>
      <c r="AG9" s="17">
        <v>8.5193263796271096E-2</v>
      </c>
    </row>
    <row r="10" spans="2:33" ht="28.7" x14ac:dyDescent="0.5">
      <c r="B10" s="18" t="s">
        <v>441</v>
      </c>
      <c r="C10" s="17">
        <v>0.282600467605295</v>
      </c>
      <c r="D10" s="17">
        <v>0.301510779193079</v>
      </c>
      <c r="E10" s="17">
        <v>0.26206411215087599</v>
      </c>
      <c r="F10" s="17"/>
      <c r="G10" s="17">
        <v>0.41755750904104799</v>
      </c>
      <c r="H10" s="17">
        <v>0.39583577479112497</v>
      </c>
      <c r="I10" s="17">
        <v>0.33475137029862601</v>
      </c>
      <c r="J10" s="17">
        <v>0.233419183920301</v>
      </c>
      <c r="K10" s="17">
        <v>0.27448131994231101</v>
      </c>
      <c r="L10" s="17">
        <v>0.176021092425453</v>
      </c>
      <c r="M10" s="17"/>
      <c r="N10" s="17">
        <v>0.28366136438241502</v>
      </c>
      <c r="O10" s="17">
        <v>0.18932124680606499</v>
      </c>
      <c r="P10" s="17">
        <v>0.42699756370653402</v>
      </c>
      <c r="Q10" s="17">
        <v>0.24406644739925501</v>
      </c>
      <c r="R10" s="17">
        <v>0.27870073018401098</v>
      </c>
      <c r="S10" s="17">
        <v>0.33570740256998</v>
      </c>
      <c r="T10" s="17">
        <v>0.14786169718696601</v>
      </c>
      <c r="U10" s="17">
        <v>0.30823767245631201</v>
      </c>
      <c r="V10" s="17">
        <v>0.280116622464886</v>
      </c>
      <c r="W10" s="17">
        <v>0.29439970583783898</v>
      </c>
      <c r="X10" s="17">
        <v>0.39399300616258198</v>
      </c>
      <c r="Y10" s="17">
        <v>0.19126724304120199</v>
      </c>
      <c r="Z10" s="17">
        <v>0.28372376821761802</v>
      </c>
      <c r="AA10" s="17">
        <v>0.25481297578277401</v>
      </c>
      <c r="AB10" s="17">
        <v>0.39411100716891201</v>
      </c>
      <c r="AC10" s="17">
        <v>0.172776437517526</v>
      </c>
      <c r="AD10" s="17">
        <v>0.22046804307569801</v>
      </c>
      <c r="AE10" s="17"/>
      <c r="AF10" s="17">
        <v>0.34574641398612799</v>
      </c>
      <c r="AG10" s="17">
        <v>0.24098864132468101</v>
      </c>
    </row>
    <row r="11" spans="2:33" ht="28.7" x14ac:dyDescent="0.5">
      <c r="B11" s="18" t="s">
        <v>442</v>
      </c>
      <c r="C11" s="17">
        <v>0.43290395593755099</v>
      </c>
      <c r="D11" s="17">
        <v>0.42154715991355002</v>
      </c>
      <c r="E11" s="17">
        <v>0.44524527524512503</v>
      </c>
      <c r="F11" s="17"/>
      <c r="G11" s="17">
        <v>0.25529418598096199</v>
      </c>
      <c r="H11" s="17">
        <v>0.34604991806806901</v>
      </c>
      <c r="I11" s="17">
        <v>0.36193727613858701</v>
      </c>
      <c r="J11" s="17">
        <v>0.52485647672713998</v>
      </c>
      <c r="K11" s="17">
        <v>0.46019587882014301</v>
      </c>
      <c r="L11" s="17">
        <v>0.50668717690827603</v>
      </c>
      <c r="M11" s="17"/>
      <c r="N11" s="17">
        <v>0.54154258028936297</v>
      </c>
      <c r="O11" s="17">
        <v>0.49885433251626299</v>
      </c>
      <c r="P11" s="17">
        <v>0.23809368356878099</v>
      </c>
      <c r="Q11" s="17">
        <v>0.45279633449955797</v>
      </c>
      <c r="R11" s="17">
        <v>0.462395046249577</v>
      </c>
      <c r="S11" s="17">
        <v>0.66429259743002</v>
      </c>
      <c r="T11" s="17">
        <v>0.56424756184263503</v>
      </c>
      <c r="U11" s="17">
        <v>0.36500539875906601</v>
      </c>
      <c r="V11" s="17">
        <v>0.45209723129000101</v>
      </c>
      <c r="W11" s="17">
        <v>0.31504996328102602</v>
      </c>
      <c r="X11" s="17">
        <v>0.40974683273214602</v>
      </c>
      <c r="Y11" s="17">
        <v>0.51797306810478105</v>
      </c>
      <c r="Z11" s="17">
        <v>0.43647585837803798</v>
      </c>
      <c r="AA11" s="17">
        <v>0.597850785818687</v>
      </c>
      <c r="AB11" s="17">
        <v>0.349539646939176</v>
      </c>
      <c r="AC11" s="17">
        <v>0.53491735163599596</v>
      </c>
      <c r="AD11" s="17">
        <v>0.350059953766101</v>
      </c>
      <c r="AE11" s="17"/>
      <c r="AF11" s="17">
        <v>0.40058090915245498</v>
      </c>
      <c r="AG11" s="17">
        <v>0.45420415151257398</v>
      </c>
    </row>
    <row r="12" spans="2:33" x14ac:dyDescent="0.5">
      <c r="B12" s="18" t="s">
        <v>443</v>
      </c>
      <c r="C12" s="19">
        <v>0.18358050383636501</v>
      </c>
      <c r="D12" s="19">
        <v>0.15065705385941799</v>
      </c>
      <c r="E12" s="19">
        <v>0.215208766534629</v>
      </c>
      <c r="F12" s="19"/>
      <c r="G12" s="19">
        <v>9.1380317788496798E-2</v>
      </c>
      <c r="H12" s="19">
        <v>6.0384821474147601E-2</v>
      </c>
      <c r="I12" s="19">
        <v>0.14257337976415599</v>
      </c>
      <c r="J12" s="19">
        <v>0.19640139863770001</v>
      </c>
      <c r="K12" s="19">
        <v>0.207614554509059</v>
      </c>
      <c r="L12" s="19">
        <v>0.29033967046181203</v>
      </c>
      <c r="M12" s="19"/>
      <c r="N12" s="19">
        <v>0.105519019431351</v>
      </c>
      <c r="O12" s="19">
        <v>0.27686466537275101</v>
      </c>
      <c r="P12" s="19">
        <v>0.26567197759267802</v>
      </c>
      <c r="Q12" s="19">
        <v>0.24483605859664401</v>
      </c>
      <c r="R12" s="19">
        <v>0.180895791600752</v>
      </c>
      <c r="S12" s="19">
        <v>0</v>
      </c>
      <c r="T12" s="19">
        <v>0.200060211712693</v>
      </c>
      <c r="U12" s="19">
        <v>0.175412002143079</v>
      </c>
      <c r="V12" s="19">
        <v>0.20996185339968901</v>
      </c>
      <c r="W12" s="19">
        <v>0.221138903716529</v>
      </c>
      <c r="X12" s="19">
        <v>6.7044972062799801E-2</v>
      </c>
      <c r="Y12" s="19">
        <v>0.23021568077176199</v>
      </c>
      <c r="Z12" s="19">
        <v>0.14956431042926099</v>
      </c>
      <c r="AA12" s="19">
        <v>7.4693807955463001E-2</v>
      </c>
      <c r="AB12" s="19">
        <v>0.16055498364553999</v>
      </c>
      <c r="AC12" s="19">
        <v>0.21239641140593099</v>
      </c>
      <c r="AD12" s="19">
        <v>0.23895596377779299</v>
      </c>
      <c r="AE12" s="19"/>
      <c r="AF12" s="19">
        <v>0.12889975934942499</v>
      </c>
      <c r="AG12" s="19">
        <v>0.219613943366475</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8.4090131070668803E-2</v>
      </c>
      <c r="D9" s="17">
        <v>0.115093640229337</v>
      </c>
      <c r="E9" s="17">
        <v>5.5301445969371803E-2</v>
      </c>
      <c r="F9" s="17"/>
      <c r="G9" s="17">
        <v>0.20762884523603201</v>
      </c>
      <c r="H9" s="17">
        <v>0.167643284042157</v>
      </c>
      <c r="I9" s="17">
        <v>7.6766402121159302E-2</v>
      </c>
      <c r="J9" s="17">
        <v>4.4631921578044603E-2</v>
      </c>
      <c r="K9" s="17">
        <v>7.0188700508644897E-2</v>
      </c>
      <c r="L9" s="17">
        <v>3.9262240302903498E-2</v>
      </c>
      <c r="M9" s="17"/>
      <c r="N9" s="17">
        <v>4.3195472575922801E-2</v>
      </c>
      <c r="O9" s="17">
        <v>3.4959755304921E-2</v>
      </c>
      <c r="P9" s="17">
        <v>6.92367751320066E-2</v>
      </c>
      <c r="Q9" s="17">
        <v>0</v>
      </c>
      <c r="R9" s="17">
        <v>7.8008431965659999E-2</v>
      </c>
      <c r="S9" s="17">
        <v>0</v>
      </c>
      <c r="T9" s="17">
        <v>0.12528332610672899</v>
      </c>
      <c r="U9" s="17">
        <v>9.2308903648517807E-2</v>
      </c>
      <c r="V9" s="17">
        <v>7.2524157066116202E-2</v>
      </c>
      <c r="W9" s="17">
        <v>0.12381131302095399</v>
      </c>
      <c r="X9" s="17">
        <v>0.19828864664748899</v>
      </c>
      <c r="Y9" s="17">
        <v>9.5524450514234804E-2</v>
      </c>
      <c r="Z9" s="17">
        <v>8.7166406000901503E-2</v>
      </c>
      <c r="AA9" s="17">
        <v>9.9755153386413706E-2</v>
      </c>
      <c r="AB9" s="17">
        <v>6.6795086706464696E-2</v>
      </c>
      <c r="AC9" s="17">
        <v>7.9909799440546395E-2</v>
      </c>
      <c r="AD9" s="17">
        <v>0.14533184335414701</v>
      </c>
      <c r="AE9" s="17"/>
      <c r="AF9" s="17">
        <v>0.113165649829433</v>
      </c>
      <c r="AG9" s="17">
        <v>6.4929986913328602E-2</v>
      </c>
    </row>
    <row r="10" spans="2:33" ht="28.7" x14ac:dyDescent="0.5">
      <c r="B10" s="18" t="s">
        <v>441</v>
      </c>
      <c r="C10" s="17">
        <v>0.22204803000969001</v>
      </c>
      <c r="D10" s="17">
        <v>0.249370450510391</v>
      </c>
      <c r="E10" s="17">
        <v>0.19567179020054701</v>
      </c>
      <c r="F10" s="17"/>
      <c r="G10" s="17">
        <v>0.33801601370352002</v>
      </c>
      <c r="H10" s="17">
        <v>0.32109271941612599</v>
      </c>
      <c r="I10" s="17">
        <v>0.29211459048375599</v>
      </c>
      <c r="J10" s="17">
        <v>0.19162763292600599</v>
      </c>
      <c r="K10" s="17">
        <v>0.151396618601705</v>
      </c>
      <c r="L10" s="17">
        <v>0.14432462882468</v>
      </c>
      <c r="M10" s="17"/>
      <c r="N10" s="17">
        <v>0.27980310907393302</v>
      </c>
      <c r="O10" s="17">
        <v>0.317822001197899</v>
      </c>
      <c r="P10" s="17">
        <v>0.36295199516535898</v>
      </c>
      <c r="Q10" s="17">
        <v>0.13087671675779</v>
      </c>
      <c r="R10" s="17">
        <v>0.127254286322705</v>
      </c>
      <c r="S10" s="17">
        <v>0</v>
      </c>
      <c r="T10" s="17">
        <v>0.13581828498312901</v>
      </c>
      <c r="U10" s="17">
        <v>0.30928580661427602</v>
      </c>
      <c r="V10" s="17">
        <v>0.23245894941579201</v>
      </c>
      <c r="W10" s="17">
        <v>0.22180361932530601</v>
      </c>
      <c r="X10" s="17">
        <v>0.11051659445895599</v>
      </c>
      <c r="Y10" s="17">
        <v>0.13637249565519</v>
      </c>
      <c r="Z10" s="17">
        <v>0.19922514332035501</v>
      </c>
      <c r="AA10" s="17">
        <v>0.36320122919824899</v>
      </c>
      <c r="AB10" s="17">
        <v>0.25206486517030802</v>
      </c>
      <c r="AC10" s="17">
        <v>0.24293013958333701</v>
      </c>
      <c r="AD10" s="17">
        <v>0.17649858517399999</v>
      </c>
      <c r="AE10" s="17"/>
      <c r="AF10" s="17">
        <v>0.27147677677577298</v>
      </c>
      <c r="AG10" s="17">
        <v>0.18947554449662099</v>
      </c>
    </row>
    <row r="11" spans="2:33" ht="28.7" x14ac:dyDescent="0.5">
      <c r="B11" s="18" t="s">
        <v>442</v>
      </c>
      <c r="C11" s="17">
        <v>0.450199585798576</v>
      </c>
      <c r="D11" s="17">
        <v>0.43326054616701898</v>
      </c>
      <c r="E11" s="17">
        <v>0.46555583512751297</v>
      </c>
      <c r="F11" s="17"/>
      <c r="G11" s="17">
        <v>0.323825702959535</v>
      </c>
      <c r="H11" s="17">
        <v>0.41783602823277299</v>
      </c>
      <c r="I11" s="17">
        <v>0.40985996037014299</v>
      </c>
      <c r="J11" s="17">
        <v>0.51833791425706799</v>
      </c>
      <c r="K11" s="17">
        <v>0.447655130780584</v>
      </c>
      <c r="L11" s="17">
        <v>0.49136290130131299</v>
      </c>
      <c r="M11" s="17"/>
      <c r="N11" s="17">
        <v>0.52469109766597699</v>
      </c>
      <c r="O11" s="17">
        <v>0.34470113305086802</v>
      </c>
      <c r="P11" s="17">
        <v>0.20116161025093801</v>
      </c>
      <c r="Q11" s="17">
        <v>0.51620035303981704</v>
      </c>
      <c r="R11" s="17">
        <v>0.31130924990314501</v>
      </c>
      <c r="S11" s="17">
        <v>1</v>
      </c>
      <c r="T11" s="17">
        <v>0.367426318280135</v>
      </c>
      <c r="U11" s="17">
        <v>0.40522468239645698</v>
      </c>
      <c r="V11" s="17">
        <v>0.443817087761542</v>
      </c>
      <c r="W11" s="17">
        <v>0.39285989412245598</v>
      </c>
      <c r="X11" s="17">
        <v>0.46511839893805101</v>
      </c>
      <c r="Y11" s="17">
        <v>0.47584167416380702</v>
      </c>
      <c r="Z11" s="17">
        <v>0.47661056085160503</v>
      </c>
      <c r="AA11" s="17">
        <v>0.34255744309682901</v>
      </c>
      <c r="AB11" s="17">
        <v>0.45274405413499702</v>
      </c>
      <c r="AC11" s="17">
        <v>0.61232428470671096</v>
      </c>
      <c r="AD11" s="17">
        <v>0.404032313360562</v>
      </c>
      <c r="AE11" s="17"/>
      <c r="AF11" s="17">
        <v>0.44833590010987701</v>
      </c>
      <c r="AG11" s="17">
        <v>0.45142771475323801</v>
      </c>
    </row>
    <row r="12" spans="2:33" x14ac:dyDescent="0.5">
      <c r="B12" s="18" t="s">
        <v>443</v>
      </c>
      <c r="C12" s="19">
        <v>0.24366225312106499</v>
      </c>
      <c r="D12" s="19">
        <v>0.202275363093252</v>
      </c>
      <c r="E12" s="19">
        <v>0.28347092870256801</v>
      </c>
      <c r="F12" s="19"/>
      <c r="G12" s="19">
        <v>0.130529438100913</v>
      </c>
      <c r="H12" s="19">
        <v>9.3427968308943399E-2</v>
      </c>
      <c r="I12" s="19">
        <v>0.22125904702494101</v>
      </c>
      <c r="J12" s="19">
        <v>0.245402531238882</v>
      </c>
      <c r="K12" s="19">
        <v>0.33075955010906699</v>
      </c>
      <c r="L12" s="19">
        <v>0.32505022957110302</v>
      </c>
      <c r="M12" s="19"/>
      <c r="N12" s="19">
        <v>0.152310320684167</v>
      </c>
      <c r="O12" s="19">
        <v>0.30251711044631302</v>
      </c>
      <c r="P12" s="19">
        <v>0.366649619451696</v>
      </c>
      <c r="Q12" s="19">
        <v>0.35292293020239301</v>
      </c>
      <c r="R12" s="19">
        <v>0.48342803180848998</v>
      </c>
      <c r="S12" s="19">
        <v>0</v>
      </c>
      <c r="T12" s="19">
        <v>0.37147207063000798</v>
      </c>
      <c r="U12" s="19">
        <v>0.19318060734074999</v>
      </c>
      <c r="V12" s="19">
        <v>0.25119980575654999</v>
      </c>
      <c r="W12" s="19">
        <v>0.26152517353128302</v>
      </c>
      <c r="X12" s="19">
        <v>0.22607635995550401</v>
      </c>
      <c r="Y12" s="19">
        <v>0.29226137966676802</v>
      </c>
      <c r="Z12" s="19">
        <v>0.23699788982713799</v>
      </c>
      <c r="AA12" s="19">
        <v>0.19448617431850801</v>
      </c>
      <c r="AB12" s="19">
        <v>0.22839599398823099</v>
      </c>
      <c r="AC12" s="19">
        <v>6.4835776269405093E-2</v>
      </c>
      <c r="AD12" s="19">
        <v>0.27413725811129103</v>
      </c>
      <c r="AE12" s="19"/>
      <c r="AF12" s="19">
        <v>0.16702167328491799</v>
      </c>
      <c r="AG12" s="19">
        <v>0.29416675383681201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5.5693027850529001E-2</v>
      </c>
      <c r="D9" s="17">
        <v>6.5616788213426896E-2</v>
      </c>
      <c r="E9" s="17">
        <v>4.65896463533612E-2</v>
      </c>
      <c r="F9" s="17"/>
      <c r="G9" s="17">
        <v>0.110438246192191</v>
      </c>
      <c r="H9" s="17">
        <v>0.105394274002675</v>
      </c>
      <c r="I9" s="17">
        <v>8.7574759418565504E-2</v>
      </c>
      <c r="J9" s="17">
        <v>3.4593040013308297E-2</v>
      </c>
      <c r="K9" s="17">
        <v>1.6253828569720401E-2</v>
      </c>
      <c r="L9" s="17">
        <v>2.7884338264291202E-2</v>
      </c>
      <c r="M9" s="17"/>
      <c r="N9" s="17">
        <v>5.2159922445591603E-2</v>
      </c>
      <c r="O9" s="17">
        <v>4.7494063500982599E-2</v>
      </c>
      <c r="P9" s="17">
        <v>6.92367751320066E-2</v>
      </c>
      <c r="Q9" s="17">
        <v>0</v>
      </c>
      <c r="R9" s="17">
        <v>0</v>
      </c>
      <c r="S9" s="17">
        <v>0</v>
      </c>
      <c r="T9" s="17">
        <v>5.96830355290041E-2</v>
      </c>
      <c r="U9" s="17">
        <v>6.0425748258434997E-2</v>
      </c>
      <c r="V9" s="17">
        <v>4.7378545191775902E-2</v>
      </c>
      <c r="W9" s="17">
        <v>0.100225973943999</v>
      </c>
      <c r="X9" s="17">
        <v>0.11576246156294601</v>
      </c>
      <c r="Y9" s="17">
        <v>4.7109770614718202E-2</v>
      </c>
      <c r="Z9" s="17">
        <v>6.1720753053938301E-2</v>
      </c>
      <c r="AA9" s="17">
        <v>0</v>
      </c>
      <c r="AB9" s="17">
        <v>4.8808031474229303E-2</v>
      </c>
      <c r="AC9" s="17">
        <v>0.13758398374755501</v>
      </c>
      <c r="AD9" s="17">
        <v>6.0741064071468301E-2</v>
      </c>
      <c r="AE9" s="17"/>
      <c r="AF9" s="17">
        <v>6.1354622537252497E-2</v>
      </c>
      <c r="AG9" s="17">
        <v>5.1962158205241603E-2</v>
      </c>
    </row>
    <row r="10" spans="2:33" ht="28.7" x14ac:dyDescent="0.5">
      <c r="B10" s="18" t="s">
        <v>441</v>
      </c>
      <c r="C10" s="17">
        <v>0.198823303186619</v>
      </c>
      <c r="D10" s="17">
        <v>0.23094513404105199</v>
      </c>
      <c r="E10" s="17">
        <v>0.167134626848602</v>
      </c>
      <c r="F10" s="17"/>
      <c r="G10" s="17">
        <v>0.32229927083069299</v>
      </c>
      <c r="H10" s="17">
        <v>0.30564893282435002</v>
      </c>
      <c r="I10" s="17">
        <v>0.220851207933872</v>
      </c>
      <c r="J10" s="17">
        <v>0.181692093470186</v>
      </c>
      <c r="K10" s="17">
        <v>0.16139058802547701</v>
      </c>
      <c r="L10" s="17">
        <v>0.116790509016995</v>
      </c>
      <c r="M10" s="17"/>
      <c r="N10" s="17">
        <v>0.123002205425202</v>
      </c>
      <c r="O10" s="17">
        <v>0.24635676574047599</v>
      </c>
      <c r="P10" s="17">
        <v>0.17660665181186799</v>
      </c>
      <c r="Q10" s="17">
        <v>0.169222512280331</v>
      </c>
      <c r="R10" s="17">
        <v>0.35670916214967102</v>
      </c>
      <c r="S10" s="17">
        <v>0</v>
      </c>
      <c r="T10" s="17">
        <v>0.113624429058914</v>
      </c>
      <c r="U10" s="17">
        <v>0.27854528780490101</v>
      </c>
      <c r="V10" s="17">
        <v>0.230799051841278</v>
      </c>
      <c r="W10" s="17">
        <v>0.18843794817252699</v>
      </c>
      <c r="X10" s="17">
        <v>0.25331868195573598</v>
      </c>
      <c r="Y10" s="17">
        <v>0.1280247570295</v>
      </c>
      <c r="Z10" s="17">
        <v>0.18044726588969501</v>
      </c>
      <c r="AA10" s="17">
        <v>0.14746817012496699</v>
      </c>
      <c r="AB10" s="17">
        <v>0.23689204160666</v>
      </c>
      <c r="AC10" s="17">
        <v>0.172776437517526</v>
      </c>
      <c r="AD10" s="17">
        <v>0.23376779036606901</v>
      </c>
      <c r="AE10" s="17"/>
      <c r="AF10" s="17">
        <v>0.25685525325661301</v>
      </c>
      <c r="AG10" s="17">
        <v>0.160581490949391</v>
      </c>
    </row>
    <row r="11" spans="2:33" ht="28.7" x14ac:dyDescent="0.5">
      <c r="B11" s="18" t="s">
        <v>442</v>
      </c>
      <c r="C11" s="17">
        <v>0.46906239684141199</v>
      </c>
      <c r="D11" s="17">
        <v>0.46816878287027103</v>
      </c>
      <c r="E11" s="17">
        <v>0.47013950967859502</v>
      </c>
      <c r="F11" s="17"/>
      <c r="G11" s="17">
        <v>0.36872934449946598</v>
      </c>
      <c r="H11" s="17">
        <v>0.43045912048976998</v>
      </c>
      <c r="I11" s="17">
        <v>0.471789490121378</v>
      </c>
      <c r="J11" s="17">
        <v>0.468967449927152</v>
      </c>
      <c r="K11" s="17">
        <v>0.48920454168591299</v>
      </c>
      <c r="L11" s="17">
        <v>0.51156202002626405</v>
      </c>
      <c r="M11" s="17"/>
      <c r="N11" s="17">
        <v>0.69939680584657404</v>
      </c>
      <c r="O11" s="17">
        <v>0.41957722416890098</v>
      </c>
      <c r="P11" s="17">
        <v>0.26166696029993902</v>
      </c>
      <c r="Q11" s="17">
        <v>0.50342882868551597</v>
      </c>
      <c r="R11" s="17">
        <v>0.33389230033404299</v>
      </c>
      <c r="S11" s="17">
        <v>0.83234413381820505</v>
      </c>
      <c r="T11" s="17">
        <v>0.30914974112815602</v>
      </c>
      <c r="U11" s="17">
        <v>0.413888028328323</v>
      </c>
      <c r="V11" s="17">
        <v>0.52207057835008996</v>
      </c>
      <c r="W11" s="17">
        <v>0.41600504542882499</v>
      </c>
      <c r="X11" s="17">
        <v>0.38588949659378002</v>
      </c>
      <c r="Y11" s="17">
        <v>0.48751166419798397</v>
      </c>
      <c r="Z11" s="17">
        <v>0.48900873231095898</v>
      </c>
      <c r="AA11" s="17">
        <v>0.54325960608057799</v>
      </c>
      <c r="AB11" s="17">
        <v>0.449985825596314</v>
      </c>
      <c r="AC11" s="17">
        <v>0.44822382724985599</v>
      </c>
      <c r="AD11" s="17">
        <v>0.45548085440999098</v>
      </c>
      <c r="AE11" s="17"/>
      <c r="AF11" s="17">
        <v>0.46589206003969902</v>
      </c>
      <c r="AG11" s="17">
        <v>0.47115158089525899</v>
      </c>
    </row>
    <row r="12" spans="2:33" x14ac:dyDescent="0.5">
      <c r="B12" s="18" t="s">
        <v>443</v>
      </c>
      <c r="C12" s="19">
        <v>0.27642127212144102</v>
      </c>
      <c r="D12" s="19">
        <v>0.235269294875251</v>
      </c>
      <c r="E12" s="19">
        <v>0.31613621711944201</v>
      </c>
      <c r="F12" s="19"/>
      <c r="G12" s="19">
        <v>0.19853313847765</v>
      </c>
      <c r="H12" s="19">
        <v>0.158497672683205</v>
      </c>
      <c r="I12" s="19">
        <v>0.21978454252618501</v>
      </c>
      <c r="J12" s="19">
        <v>0.31474741658935401</v>
      </c>
      <c r="K12" s="19">
        <v>0.33315104171888898</v>
      </c>
      <c r="L12" s="19">
        <v>0.34376313269245001</v>
      </c>
      <c r="M12" s="19"/>
      <c r="N12" s="19">
        <v>0.12544106628263299</v>
      </c>
      <c r="O12" s="19">
        <v>0.28657194658964102</v>
      </c>
      <c r="P12" s="19">
        <v>0.49248961275618602</v>
      </c>
      <c r="Q12" s="19">
        <v>0.327348659034153</v>
      </c>
      <c r="R12" s="19">
        <v>0.30939853751628599</v>
      </c>
      <c r="S12" s="19">
        <v>0.16765586618179501</v>
      </c>
      <c r="T12" s="19">
        <v>0.51754279428392502</v>
      </c>
      <c r="U12" s="19">
        <v>0.24714093560834099</v>
      </c>
      <c r="V12" s="19">
        <v>0.19975182461685601</v>
      </c>
      <c r="W12" s="19">
        <v>0.29533103245464898</v>
      </c>
      <c r="X12" s="19">
        <v>0.24502935988753799</v>
      </c>
      <c r="Y12" s="19">
        <v>0.33735380815779797</v>
      </c>
      <c r="Z12" s="19">
        <v>0.26882324874540803</v>
      </c>
      <c r="AA12" s="19">
        <v>0.30927222379445601</v>
      </c>
      <c r="AB12" s="19">
        <v>0.26431410132279698</v>
      </c>
      <c r="AC12" s="19">
        <v>0.241415751485063</v>
      </c>
      <c r="AD12" s="19">
        <v>0.25001029115247198</v>
      </c>
      <c r="AE12" s="19"/>
      <c r="AF12" s="19">
        <v>0.215898064166436</v>
      </c>
      <c r="AG12" s="19">
        <v>0.31630476995010898</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0.106644729910538</v>
      </c>
      <c r="D9" s="17">
        <v>0.10832252870909199</v>
      </c>
      <c r="E9" s="17">
        <v>0.105482176057262</v>
      </c>
      <c r="F9" s="17"/>
      <c r="G9" s="17">
        <v>0.23099687416670101</v>
      </c>
      <c r="H9" s="17">
        <v>0.20443836128197199</v>
      </c>
      <c r="I9" s="17">
        <v>0.130866115225511</v>
      </c>
      <c r="J9" s="17">
        <v>6.7666906539288196E-2</v>
      </c>
      <c r="K9" s="17">
        <v>8.4981877242450002E-2</v>
      </c>
      <c r="L9" s="17">
        <v>3.4644303262961501E-2</v>
      </c>
      <c r="M9" s="17"/>
      <c r="N9" s="17">
        <v>8.8629144594635598E-2</v>
      </c>
      <c r="O9" s="17">
        <v>0</v>
      </c>
      <c r="P9" s="17">
        <v>0.11717700206142199</v>
      </c>
      <c r="Q9" s="17">
        <v>4.8295717936515097E-2</v>
      </c>
      <c r="R9" s="17">
        <v>0</v>
      </c>
      <c r="S9" s="17">
        <v>0.23243487359100801</v>
      </c>
      <c r="T9" s="17">
        <v>4.34734129690681E-2</v>
      </c>
      <c r="U9" s="17">
        <v>0.17210451615653199</v>
      </c>
      <c r="V9" s="17">
        <v>0.129986906825758</v>
      </c>
      <c r="W9" s="17">
        <v>0.186363715176662</v>
      </c>
      <c r="X9" s="17">
        <v>0.238461693165538</v>
      </c>
      <c r="Y9" s="17">
        <v>8.5396965531839203E-2</v>
      </c>
      <c r="Z9" s="17">
        <v>0.118044034401276</v>
      </c>
      <c r="AA9" s="17">
        <v>5.2794590831141103E-2</v>
      </c>
      <c r="AB9" s="17">
        <v>6.6786252974983196E-2</v>
      </c>
      <c r="AC9" s="17">
        <v>0.15128941902587201</v>
      </c>
      <c r="AD9" s="17">
        <v>0.124860164891637</v>
      </c>
      <c r="AE9" s="17"/>
      <c r="AF9" s="17">
        <v>0.146279873581457</v>
      </c>
      <c r="AG9" s="17">
        <v>8.0526019089503395E-2</v>
      </c>
    </row>
    <row r="10" spans="2:33" ht="28.7" x14ac:dyDescent="0.5">
      <c r="B10" s="18" t="s">
        <v>441</v>
      </c>
      <c r="C10" s="17">
        <v>0.22975385308614199</v>
      </c>
      <c r="D10" s="17">
        <v>0.28022182400079099</v>
      </c>
      <c r="E10" s="17">
        <v>0.18095672408140501</v>
      </c>
      <c r="F10" s="17"/>
      <c r="G10" s="17">
        <v>0.36742893371055002</v>
      </c>
      <c r="H10" s="17">
        <v>0.28977195895035102</v>
      </c>
      <c r="I10" s="17">
        <v>0.29058770788272598</v>
      </c>
      <c r="J10" s="17">
        <v>0.204486903740218</v>
      </c>
      <c r="K10" s="17">
        <v>0.166136106087372</v>
      </c>
      <c r="L10" s="17">
        <v>0.16393037659428999</v>
      </c>
      <c r="M10" s="17"/>
      <c r="N10" s="17">
        <v>0.206453138202605</v>
      </c>
      <c r="O10" s="17">
        <v>0.41807768089830899</v>
      </c>
      <c r="P10" s="17">
        <v>0.45566802843788101</v>
      </c>
      <c r="Q10" s="17">
        <v>0.18052813153372499</v>
      </c>
      <c r="R10" s="17">
        <v>0.29021012532736201</v>
      </c>
      <c r="S10" s="17">
        <v>0</v>
      </c>
      <c r="T10" s="17">
        <v>0.22254302999796899</v>
      </c>
      <c r="U10" s="17">
        <v>0.26910506630723702</v>
      </c>
      <c r="V10" s="17">
        <v>0.282414630769387</v>
      </c>
      <c r="W10" s="17">
        <v>0.17180250310266701</v>
      </c>
      <c r="X10" s="17">
        <v>0.1441146374708</v>
      </c>
      <c r="Y10" s="17">
        <v>0.23137514109014901</v>
      </c>
      <c r="Z10" s="17">
        <v>0.154693480887267</v>
      </c>
      <c r="AA10" s="17">
        <v>0.25300439582662498</v>
      </c>
      <c r="AB10" s="17">
        <v>0.238400280067458</v>
      </c>
      <c r="AC10" s="17">
        <v>0.22876886105299901</v>
      </c>
      <c r="AD10" s="17">
        <v>0.22483049975882999</v>
      </c>
      <c r="AE10" s="17"/>
      <c r="AF10" s="17">
        <v>0.26623221367910199</v>
      </c>
      <c r="AG10" s="17">
        <v>0.205715394705279</v>
      </c>
    </row>
    <row r="11" spans="2:33" ht="28.7" x14ac:dyDescent="0.5">
      <c r="B11" s="18" t="s">
        <v>442</v>
      </c>
      <c r="C11" s="17">
        <v>0.40048526701436399</v>
      </c>
      <c r="D11" s="17">
        <v>0.386024897175752</v>
      </c>
      <c r="E11" s="17">
        <v>0.41403687805627198</v>
      </c>
      <c r="F11" s="17"/>
      <c r="G11" s="17">
        <v>0.29455063825418099</v>
      </c>
      <c r="H11" s="17">
        <v>0.36756168661252497</v>
      </c>
      <c r="I11" s="17">
        <v>0.36700401728005899</v>
      </c>
      <c r="J11" s="17">
        <v>0.44781021593411802</v>
      </c>
      <c r="K11" s="17">
        <v>0.41537525993221902</v>
      </c>
      <c r="L11" s="17">
        <v>0.43429677474092998</v>
      </c>
      <c r="M11" s="17"/>
      <c r="N11" s="17">
        <v>0.53718190844577596</v>
      </c>
      <c r="O11" s="17">
        <v>0.158985077715497</v>
      </c>
      <c r="P11" s="17">
        <v>6.0505350049001198E-2</v>
      </c>
      <c r="Q11" s="17">
        <v>0.44966354744873099</v>
      </c>
      <c r="R11" s="17">
        <v>0.29286087968645802</v>
      </c>
      <c r="S11" s="17">
        <v>0.76756512640899199</v>
      </c>
      <c r="T11" s="17">
        <v>0.39746633862117497</v>
      </c>
      <c r="U11" s="17">
        <v>0.35713193431163098</v>
      </c>
      <c r="V11" s="17">
        <v>0.36198824211607999</v>
      </c>
      <c r="W11" s="17">
        <v>0.42052120731292902</v>
      </c>
      <c r="X11" s="17">
        <v>0.337487061236588</v>
      </c>
      <c r="Y11" s="17">
        <v>0.40347192202558502</v>
      </c>
      <c r="Z11" s="17">
        <v>0.42417496127434201</v>
      </c>
      <c r="AA11" s="17">
        <v>0.54325960608057799</v>
      </c>
      <c r="AB11" s="17">
        <v>0.42299952184170098</v>
      </c>
      <c r="AC11" s="17">
        <v>0.34710553436126301</v>
      </c>
      <c r="AD11" s="17">
        <v>0.34300591782918299</v>
      </c>
      <c r="AE11" s="17"/>
      <c r="AF11" s="17">
        <v>0.38150804956190798</v>
      </c>
      <c r="AG11" s="17">
        <v>0.41299084688418702</v>
      </c>
    </row>
    <row r="12" spans="2:33" x14ac:dyDescent="0.5">
      <c r="B12" s="18" t="s">
        <v>443</v>
      </c>
      <c r="C12" s="19">
        <v>0.26311614998895599</v>
      </c>
      <c r="D12" s="19">
        <v>0.225430750114365</v>
      </c>
      <c r="E12" s="19">
        <v>0.29952422180506</v>
      </c>
      <c r="F12" s="19"/>
      <c r="G12" s="19">
        <v>0.107023553868568</v>
      </c>
      <c r="H12" s="19">
        <v>0.138227993155152</v>
      </c>
      <c r="I12" s="19">
        <v>0.211542159611704</v>
      </c>
      <c r="J12" s="19">
        <v>0.28003597378637601</v>
      </c>
      <c r="K12" s="19">
        <v>0.33350675673795999</v>
      </c>
      <c r="L12" s="19">
        <v>0.367128545401819</v>
      </c>
      <c r="M12" s="19"/>
      <c r="N12" s="19">
        <v>0.16773580875698399</v>
      </c>
      <c r="O12" s="19">
        <v>0.42293724138619498</v>
      </c>
      <c r="P12" s="19">
        <v>0.366649619451696</v>
      </c>
      <c r="Q12" s="19">
        <v>0.32151260308102902</v>
      </c>
      <c r="R12" s="19">
        <v>0.41692899498618102</v>
      </c>
      <c r="S12" s="19">
        <v>0</v>
      </c>
      <c r="T12" s="19">
        <v>0.336517218411787</v>
      </c>
      <c r="U12" s="19">
        <v>0.2016584832246</v>
      </c>
      <c r="V12" s="19">
        <v>0.225610220288774</v>
      </c>
      <c r="W12" s="19">
        <v>0.22131257440774099</v>
      </c>
      <c r="X12" s="19">
        <v>0.27993660812707299</v>
      </c>
      <c r="Y12" s="19">
        <v>0.27975597135242702</v>
      </c>
      <c r="Z12" s="19">
        <v>0.30308752343711598</v>
      </c>
      <c r="AA12" s="19">
        <v>0.150941407261656</v>
      </c>
      <c r="AB12" s="19">
        <v>0.27181394511585799</v>
      </c>
      <c r="AC12" s="19">
        <v>0.27283618555986699</v>
      </c>
      <c r="AD12" s="19">
        <v>0.30730341752034901</v>
      </c>
      <c r="AE12" s="19"/>
      <c r="AF12" s="19">
        <v>0.205979863177534</v>
      </c>
      <c r="AG12" s="19">
        <v>0.30076773932103101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7.2541248396340602E-2</v>
      </c>
      <c r="D9" s="17">
        <v>9.8717249637574597E-2</v>
      </c>
      <c r="E9" s="17">
        <v>4.8241186532183698E-2</v>
      </c>
      <c r="F9" s="17"/>
      <c r="G9" s="17">
        <v>0.17034443984355799</v>
      </c>
      <c r="H9" s="17">
        <v>0.19383048947978401</v>
      </c>
      <c r="I9" s="17">
        <v>7.0957389295545903E-2</v>
      </c>
      <c r="J9" s="17">
        <v>5.5643055856094803E-2</v>
      </c>
      <c r="K9" s="17">
        <v>3.2252807581520403E-2</v>
      </c>
      <c r="L9" s="17">
        <v>1.13786080823047E-2</v>
      </c>
      <c r="M9" s="17"/>
      <c r="N9" s="17">
        <v>5.1378787289136502E-2</v>
      </c>
      <c r="O9" s="17">
        <v>0.10405118096024001</v>
      </c>
      <c r="P9" s="17">
        <v>0</v>
      </c>
      <c r="Q9" s="17">
        <v>3.7857909717441199E-2</v>
      </c>
      <c r="R9" s="17">
        <v>0</v>
      </c>
      <c r="S9" s="17">
        <v>0.123409277393771</v>
      </c>
      <c r="T9" s="17">
        <v>5.96830355290041E-2</v>
      </c>
      <c r="U9" s="17">
        <v>9.8910147439577906E-2</v>
      </c>
      <c r="V9" s="17">
        <v>4.7378545191775902E-2</v>
      </c>
      <c r="W9" s="17">
        <v>0.23188547356005701</v>
      </c>
      <c r="X9" s="17">
        <v>4.0173046518048802E-2</v>
      </c>
      <c r="Y9" s="17">
        <v>3.3751666417460302E-2</v>
      </c>
      <c r="Z9" s="17">
        <v>8.2082015466212396E-2</v>
      </c>
      <c r="AA9" s="17">
        <v>0</v>
      </c>
      <c r="AB9" s="17">
        <v>7.2745099690537302E-2</v>
      </c>
      <c r="AC9" s="17">
        <v>3.3881111576930301E-2</v>
      </c>
      <c r="AD9" s="17">
        <v>0.154046952089818</v>
      </c>
      <c r="AE9" s="17"/>
      <c r="AF9" s="17">
        <v>9.5938439364453301E-2</v>
      </c>
      <c r="AG9" s="17">
        <v>5.7123000641406303E-2</v>
      </c>
    </row>
    <row r="10" spans="2:33" ht="28.7" x14ac:dyDescent="0.5">
      <c r="B10" s="18" t="s">
        <v>441</v>
      </c>
      <c r="C10" s="17">
        <v>0.19293560552823699</v>
      </c>
      <c r="D10" s="17">
        <v>0.24141637902243099</v>
      </c>
      <c r="E10" s="17">
        <v>0.14428337848477299</v>
      </c>
      <c r="F10" s="17"/>
      <c r="G10" s="17">
        <v>0.298524037984149</v>
      </c>
      <c r="H10" s="17">
        <v>0.27375170199170401</v>
      </c>
      <c r="I10" s="17">
        <v>0.27994863458581298</v>
      </c>
      <c r="J10" s="17">
        <v>0.169037176654285</v>
      </c>
      <c r="K10" s="17">
        <v>0.17613207403219799</v>
      </c>
      <c r="L10" s="17">
        <v>7.4319703921458896E-2</v>
      </c>
      <c r="M10" s="17"/>
      <c r="N10" s="17">
        <v>0.20680980265930701</v>
      </c>
      <c r="O10" s="17">
        <v>0.27356497917292899</v>
      </c>
      <c r="P10" s="17">
        <v>0.445010635947924</v>
      </c>
      <c r="Q10" s="17">
        <v>0.22742847851901701</v>
      </c>
      <c r="R10" s="17">
        <v>0.35670916214967102</v>
      </c>
      <c r="S10" s="17">
        <v>0.16765586618179501</v>
      </c>
      <c r="T10" s="17">
        <v>0.18144496985826999</v>
      </c>
      <c r="U10" s="17">
        <v>0.21977023448192501</v>
      </c>
      <c r="V10" s="17">
        <v>0.15669888122430001</v>
      </c>
      <c r="W10" s="17">
        <v>0.1744684066263</v>
      </c>
      <c r="X10" s="17">
        <v>7.6432370460246105E-2</v>
      </c>
      <c r="Y10" s="17">
        <v>0.18441190751744899</v>
      </c>
      <c r="Z10" s="17">
        <v>0.137169546485085</v>
      </c>
      <c r="AA10" s="17">
        <v>0.233825274689692</v>
      </c>
      <c r="AB10" s="17">
        <v>0.20264966747034599</v>
      </c>
      <c r="AC10" s="17">
        <v>0.103702872170625</v>
      </c>
      <c r="AD10" s="17">
        <v>0.19348097666793401</v>
      </c>
      <c r="AE10" s="17"/>
      <c r="AF10" s="17">
        <v>0.23549512123045599</v>
      </c>
      <c r="AG10" s="17">
        <v>0.16488979616927801</v>
      </c>
    </row>
    <row r="11" spans="2:33" ht="28.7" x14ac:dyDescent="0.5">
      <c r="B11" s="18" t="s">
        <v>442</v>
      </c>
      <c r="C11" s="17">
        <v>0.437633375425378</v>
      </c>
      <c r="D11" s="17">
        <v>0.41845520185047402</v>
      </c>
      <c r="E11" s="17">
        <v>0.45733780174134397</v>
      </c>
      <c r="F11" s="17"/>
      <c r="G11" s="17">
        <v>0.41915921198159001</v>
      </c>
      <c r="H11" s="17">
        <v>0.397415905973939</v>
      </c>
      <c r="I11" s="17">
        <v>0.42237520379197402</v>
      </c>
      <c r="J11" s="17">
        <v>0.51670464909650604</v>
      </c>
      <c r="K11" s="17">
        <v>0.39791729759581002</v>
      </c>
      <c r="L11" s="17">
        <v>0.44138150702600198</v>
      </c>
      <c r="M11" s="17"/>
      <c r="N11" s="17">
        <v>0.450674276390849</v>
      </c>
      <c r="O11" s="17">
        <v>0.25600371593989402</v>
      </c>
      <c r="P11" s="17">
        <v>7.6610691660761399E-2</v>
      </c>
      <c r="Q11" s="17">
        <v>0.48769043759506397</v>
      </c>
      <c r="R11" s="17">
        <v>0.38902971211871901</v>
      </c>
      <c r="S11" s="17">
        <v>0.47649998283342498</v>
      </c>
      <c r="T11" s="17">
        <v>0.247004532218177</v>
      </c>
      <c r="U11" s="17">
        <v>0.394577371941774</v>
      </c>
      <c r="V11" s="17">
        <v>0.55011778841037295</v>
      </c>
      <c r="W11" s="17">
        <v>0.39364479533829499</v>
      </c>
      <c r="X11" s="17">
        <v>0.68794075139750399</v>
      </c>
      <c r="Y11" s="17">
        <v>0.50066797533483898</v>
      </c>
      <c r="Z11" s="17">
        <v>0.46130867209414</v>
      </c>
      <c r="AA11" s="17">
        <v>0.39205901515722902</v>
      </c>
      <c r="AB11" s="17">
        <v>0.39464664628123602</v>
      </c>
      <c r="AC11" s="17">
        <v>0.67433157913267905</v>
      </c>
      <c r="AD11" s="17">
        <v>0.34519277979114499</v>
      </c>
      <c r="AE11" s="17"/>
      <c r="AF11" s="17">
        <v>0.44869425572619198</v>
      </c>
      <c r="AG11" s="17">
        <v>0.43034449219584697</v>
      </c>
    </row>
    <row r="12" spans="2:33" x14ac:dyDescent="0.5">
      <c r="B12" s="18" t="s">
        <v>443</v>
      </c>
      <c r="C12" s="19">
        <v>0.29688977065004402</v>
      </c>
      <c r="D12" s="19">
        <v>0.24141116948951999</v>
      </c>
      <c r="E12" s="19">
        <v>0.350137633241699</v>
      </c>
      <c r="F12" s="19"/>
      <c r="G12" s="19">
        <v>0.111972310190703</v>
      </c>
      <c r="H12" s="19">
        <v>0.13500190255457201</v>
      </c>
      <c r="I12" s="19">
        <v>0.22671877232666601</v>
      </c>
      <c r="J12" s="19">
        <v>0.25861511839311402</v>
      </c>
      <c r="K12" s="19">
        <v>0.393697820790472</v>
      </c>
      <c r="L12" s="19">
        <v>0.47292018097023403</v>
      </c>
      <c r="M12" s="19"/>
      <c r="N12" s="19">
        <v>0.29113713366070698</v>
      </c>
      <c r="O12" s="19">
        <v>0.36638012392693697</v>
      </c>
      <c r="P12" s="19">
        <v>0.47837867239131499</v>
      </c>
      <c r="Q12" s="19">
        <v>0.24702317416847799</v>
      </c>
      <c r="R12" s="19">
        <v>0.25426112573161003</v>
      </c>
      <c r="S12" s="19">
        <v>0.23243487359100801</v>
      </c>
      <c r="T12" s="19">
        <v>0.51186746239455005</v>
      </c>
      <c r="U12" s="19">
        <v>0.286742246136723</v>
      </c>
      <c r="V12" s="19">
        <v>0.245804785173552</v>
      </c>
      <c r="W12" s="19">
        <v>0.20000132447534799</v>
      </c>
      <c r="X12" s="19">
        <v>0.19545383162420099</v>
      </c>
      <c r="Y12" s="19">
        <v>0.28116845073025099</v>
      </c>
      <c r="Z12" s="19">
        <v>0.31943976595456303</v>
      </c>
      <c r="AA12" s="19">
        <v>0.37411571015307898</v>
      </c>
      <c r="AB12" s="19">
        <v>0.32995858655788102</v>
      </c>
      <c r="AC12" s="19">
        <v>0.188084437119766</v>
      </c>
      <c r="AD12" s="19">
        <v>0.307279291451104</v>
      </c>
      <c r="AE12" s="19"/>
      <c r="AF12" s="19">
        <v>0.21987218367889799</v>
      </c>
      <c r="AG12" s="19">
        <v>0.347642710993468</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440</v>
      </c>
      <c r="C9" s="17">
        <v>4.2126436004485998E-2</v>
      </c>
      <c r="D9" s="17">
        <v>5.7242007052067397E-2</v>
      </c>
      <c r="E9" s="17">
        <v>2.8095060473101601E-2</v>
      </c>
      <c r="F9" s="17"/>
      <c r="G9" s="17">
        <v>0.103566268744889</v>
      </c>
      <c r="H9" s="17">
        <v>7.9315099276445103E-2</v>
      </c>
      <c r="I9" s="17">
        <v>6.2592927730257097E-2</v>
      </c>
      <c r="J9" s="17">
        <v>2.2177149702151299E-2</v>
      </c>
      <c r="K9" s="17">
        <v>2.4559002691737501E-2</v>
      </c>
      <c r="L9" s="17">
        <v>1.1615927316001E-2</v>
      </c>
      <c r="M9" s="17"/>
      <c r="N9" s="17">
        <v>1.9455431007938E-2</v>
      </c>
      <c r="O9" s="17">
        <v>0</v>
      </c>
      <c r="P9" s="17">
        <v>6.92367751320066E-2</v>
      </c>
      <c r="Q9" s="17">
        <v>1.9643359624421399E-2</v>
      </c>
      <c r="R9" s="17">
        <v>0</v>
      </c>
      <c r="S9" s="17">
        <v>0</v>
      </c>
      <c r="T9" s="17">
        <v>8.0926209818091205E-2</v>
      </c>
      <c r="U9" s="17">
        <v>2.8986639373824698E-2</v>
      </c>
      <c r="V9" s="17">
        <v>6.0236816846648798E-2</v>
      </c>
      <c r="W9" s="17">
        <v>9.5419116424051501E-2</v>
      </c>
      <c r="X9" s="17">
        <v>0.111479030005874</v>
      </c>
      <c r="Y9" s="17">
        <v>3.83918946944957E-2</v>
      </c>
      <c r="Z9" s="17">
        <v>3.18807346788633E-2</v>
      </c>
      <c r="AA9" s="17">
        <v>4.6740709762330697E-2</v>
      </c>
      <c r="AB9" s="17">
        <v>2.9810394089154701E-2</v>
      </c>
      <c r="AC9" s="17">
        <v>7.9909799440546395E-2</v>
      </c>
      <c r="AD9" s="17">
        <v>9.4291942899777895E-2</v>
      </c>
      <c r="AE9" s="17"/>
      <c r="AF9" s="17">
        <v>5.8556256489329502E-2</v>
      </c>
      <c r="AG9" s="17">
        <v>3.12995361792184E-2</v>
      </c>
    </row>
    <row r="10" spans="2:33" ht="28.7" x14ac:dyDescent="0.5">
      <c r="B10" s="18" t="s">
        <v>441</v>
      </c>
      <c r="C10" s="17">
        <v>0.12983981413453199</v>
      </c>
      <c r="D10" s="17">
        <v>0.13577822140909199</v>
      </c>
      <c r="E10" s="17">
        <v>0.12247194810241201</v>
      </c>
      <c r="F10" s="17"/>
      <c r="G10" s="17">
        <v>0.225011280518114</v>
      </c>
      <c r="H10" s="17">
        <v>0.25410317912692898</v>
      </c>
      <c r="I10" s="17">
        <v>0.147740839719494</v>
      </c>
      <c r="J10" s="17">
        <v>0.11625434835392399</v>
      </c>
      <c r="K10" s="17">
        <v>8.1523120353762996E-2</v>
      </c>
      <c r="L10" s="17">
        <v>5.6058824089781502E-2</v>
      </c>
      <c r="M10" s="17"/>
      <c r="N10" s="17">
        <v>0.13982326066961001</v>
      </c>
      <c r="O10" s="17">
        <v>0.17547228132477399</v>
      </c>
      <c r="P10" s="17">
        <v>0.28833570475148701</v>
      </c>
      <c r="Q10" s="17">
        <v>7.0556012806585605E-2</v>
      </c>
      <c r="R10" s="17">
        <v>0.212201693361701</v>
      </c>
      <c r="S10" s="17">
        <v>0</v>
      </c>
      <c r="T10" s="17">
        <v>0</v>
      </c>
      <c r="U10" s="17">
        <v>0.16231779740341001</v>
      </c>
      <c r="V10" s="17">
        <v>0.10873237042604</v>
      </c>
      <c r="W10" s="17">
        <v>0.201185579749416</v>
      </c>
      <c r="X10" s="17">
        <v>0.11908039214074401</v>
      </c>
      <c r="Y10" s="17">
        <v>0.10300587466475999</v>
      </c>
      <c r="Z10" s="17">
        <v>8.8287413116695093E-2</v>
      </c>
      <c r="AA10" s="17">
        <v>0.323681910461116</v>
      </c>
      <c r="AB10" s="17">
        <v>0.13139126742611601</v>
      </c>
      <c r="AC10" s="17">
        <v>8.7826511994594E-2</v>
      </c>
      <c r="AD10" s="17">
        <v>0.15625796348771201</v>
      </c>
      <c r="AE10" s="17"/>
      <c r="AF10" s="17">
        <v>0.170883634922087</v>
      </c>
      <c r="AG10" s="17">
        <v>0.10279281526299699</v>
      </c>
    </row>
    <row r="11" spans="2:33" ht="28.7" x14ac:dyDescent="0.5">
      <c r="B11" s="18" t="s">
        <v>442</v>
      </c>
      <c r="C11" s="17">
        <v>0.39936806990141499</v>
      </c>
      <c r="D11" s="17">
        <v>0.379912724860138</v>
      </c>
      <c r="E11" s="17">
        <v>0.41918458593488001</v>
      </c>
      <c r="F11" s="17"/>
      <c r="G11" s="17">
        <v>0.37137058646008902</v>
      </c>
      <c r="H11" s="17">
        <v>0.33594514990640501</v>
      </c>
      <c r="I11" s="17">
        <v>0.419521140530978</v>
      </c>
      <c r="J11" s="17">
        <v>0.40602151440618001</v>
      </c>
      <c r="K11" s="17">
        <v>0.42001898152870498</v>
      </c>
      <c r="L11" s="17">
        <v>0.410362932590289</v>
      </c>
      <c r="M11" s="17"/>
      <c r="N11" s="17">
        <v>0.43096632959306802</v>
      </c>
      <c r="O11" s="17">
        <v>0.399588325739201</v>
      </c>
      <c r="P11" s="17">
        <v>0.275777900664811</v>
      </c>
      <c r="Q11" s="17">
        <v>0.507779592871903</v>
      </c>
      <c r="R11" s="17">
        <v>7.8008431965659999E-2</v>
      </c>
      <c r="S11" s="17">
        <v>0.45911667996375199</v>
      </c>
      <c r="T11" s="17">
        <v>0.35817246461487101</v>
      </c>
      <c r="U11" s="17">
        <v>0.42739928927457199</v>
      </c>
      <c r="V11" s="17">
        <v>0.52146868449634698</v>
      </c>
      <c r="W11" s="17">
        <v>0.39598616997744102</v>
      </c>
      <c r="X11" s="17">
        <v>0.24437698159194199</v>
      </c>
      <c r="Y11" s="17">
        <v>0.36387634041149503</v>
      </c>
      <c r="Z11" s="17">
        <v>0.33938842745575798</v>
      </c>
      <c r="AA11" s="17">
        <v>0.36845916377757498</v>
      </c>
      <c r="AB11" s="17">
        <v>0.37472904278153202</v>
      </c>
      <c r="AC11" s="17">
        <v>0.62042973253414402</v>
      </c>
      <c r="AD11" s="17">
        <v>0.462161458210125</v>
      </c>
      <c r="AE11" s="17"/>
      <c r="AF11" s="17">
        <v>0.41637842134568198</v>
      </c>
      <c r="AG11" s="17">
        <v>0.38815861260700601</v>
      </c>
    </row>
    <row r="12" spans="2:33" x14ac:dyDescent="0.5">
      <c r="B12" s="18" t="s">
        <v>443</v>
      </c>
      <c r="C12" s="19">
        <v>0.428665679959567</v>
      </c>
      <c r="D12" s="19">
        <v>0.42706704667870299</v>
      </c>
      <c r="E12" s="19">
        <v>0.43024840548960602</v>
      </c>
      <c r="F12" s="19"/>
      <c r="G12" s="19">
        <v>0.300051864276908</v>
      </c>
      <c r="H12" s="19">
        <v>0.33063657169022098</v>
      </c>
      <c r="I12" s="19">
        <v>0.37014509201927098</v>
      </c>
      <c r="J12" s="19">
        <v>0.45554698753774497</v>
      </c>
      <c r="K12" s="19">
        <v>0.473898895425794</v>
      </c>
      <c r="L12" s="19">
        <v>0.52196231600392795</v>
      </c>
      <c r="M12" s="19"/>
      <c r="N12" s="19">
        <v>0.40975497872938399</v>
      </c>
      <c r="O12" s="19">
        <v>0.42493939293602501</v>
      </c>
      <c r="P12" s="19">
        <v>0.366649619451696</v>
      </c>
      <c r="Q12" s="19">
        <v>0.40202103469709</v>
      </c>
      <c r="R12" s="19">
        <v>0.70978987467263799</v>
      </c>
      <c r="S12" s="19">
        <v>0.54088332003624795</v>
      </c>
      <c r="T12" s="19">
        <v>0.56090132556703798</v>
      </c>
      <c r="U12" s="19">
        <v>0.38129627394819299</v>
      </c>
      <c r="V12" s="19">
        <v>0.30956212823096402</v>
      </c>
      <c r="W12" s="19">
        <v>0.30740913384909202</v>
      </c>
      <c r="X12" s="19">
        <v>0.52506359626143995</v>
      </c>
      <c r="Y12" s="19">
        <v>0.49472589022924901</v>
      </c>
      <c r="Z12" s="19">
        <v>0.54044342474868301</v>
      </c>
      <c r="AA12" s="19">
        <v>0.261118215998978</v>
      </c>
      <c r="AB12" s="19">
        <v>0.46406929570319799</v>
      </c>
      <c r="AC12" s="19">
        <v>0.211833956030716</v>
      </c>
      <c r="AD12" s="19">
        <v>0.28728863540238497</v>
      </c>
      <c r="AE12" s="19"/>
      <c r="AF12" s="19">
        <v>0.354181687242902</v>
      </c>
      <c r="AG12" s="19">
        <v>0.477749035950779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461</v>
      </c>
      <c r="E2" s="26"/>
      <c r="F2" s="26"/>
      <c r="G2" s="26"/>
      <c r="H2" s="26"/>
      <c r="I2" s="26"/>
      <c r="J2" s="26"/>
      <c r="K2" s="26"/>
      <c r="L2" s="26"/>
      <c r="M2" s="26"/>
      <c r="N2" s="26"/>
      <c r="O2" s="26"/>
      <c r="P2" s="26"/>
    </row>
    <row r="6" spans="2:16" ht="50" customHeight="1" x14ac:dyDescent="0.5">
      <c r="B6" s="20" t="s">
        <v>15</v>
      </c>
      <c r="C6" s="20" t="s">
        <v>427</v>
      </c>
      <c r="D6" s="20" t="s">
        <v>428</v>
      </c>
      <c r="E6" s="20" t="s">
        <v>429</v>
      </c>
      <c r="F6" s="20" t="s">
        <v>430</v>
      </c>
      <c r="G6" s="20" t="s">
        <v>431</v>
      </c>
      <c r="H6" s="20" t="s">
        <v>434</v>
      </c>
      <c r="I6" s="20" t="s">
        <v>435</v>
      </c>
      <c r="J6" s="20" t="s">
        <v>436</v>
      </c>
      <c r="K6" s="20" t="s">
        <v>437</v>
      </c>
      <c r="L6" s="20" t="s">
        <v>438</v>
      </c>
      <c r="M6" s="20" t="s">
        <v>432</v>
      </c>
      <c r="N6" s="20" t="s">
        <v>433</v>
      </c>
      <c r="O6" s="20" t="s">
        <v>439</v>
      </c>
    </row>
    <row r="7" spans="2:16" ht="28.7" x14ac:dyDescent="0.5">
      <c r="B7" s="18" t="s">
        <v>458</v>
      </c>
      <c r="C7" s="17">
        <v>0.33071156595283202</v>
      </c>
      <c r="D7" s="17">
        <v>8.9612436786019101E-2</v>
      </c>
      <c r="E7" s="17">
        <v>0.10833613971266901</v>
      </c>
      <c r="F7" s="17">
        <v>6.9420868479068296E-2</v>
      </c>
      <c r="G7" s="17">
        <v>0.16031465487857199</v>
      </c>
      <c r="H7" s="17">
        <v>0.16091665692426399</v>
      </c>
      <c r="I7" s="17">
        <v>0.124341126258056</v>
      </c>
      <c r="J7" s="17">
        <v>0.11046407325718199</v>
      </c>
      <c r="K7" s="17">
        <v>0.18271693249719501</v>
      </c>
      <c r="L7" s="17">
        <v>8.53132531829046E-2</v>
      </c>
      <c r="M7" s="17">
        <v>0.222470302602605</v>
      </c>
      <c r="N7" s="17">
        <v>0.13323752274640099</v>
      </c>
      <c r="O7" s="17">
        <v>0.17430629636585701</v>
      </c>
    </row>
    <row r="8" spans="2:16" ht="28.7" x14ac:dyDescent="0.5">
      <c r="B8" s="18" t="s">
        <v>459</v>
      </c>
      <c r="C8" s="17">
        <v>0.39513714443671999</v>
      </c>
      <c r="D8" s="17">
        <v>0.30726062756129102</v>
      </c>
      <c r="E8" s="17">
        <v>0.31670060520256099</v>
      </c>
      <c r="F8" s="17">
        <v>0.22017998137751099</v>
      </c>
      <c r="G8" s="17">
        <v>0.38007407920382802</v>
      </c>
      <c r="H8" s="17">
        <v>0.37781821191227399</v>
      </c>
      <c r="I8" s="17">
        <v>0.35769151376202402</v>
      </c>
      <c r="J8" s="17">
        <v>0.35999092472139999</v>
      </c>
      <c r="K8" s="17">
        <v>0.34201366802913002</v>
      </c>
      <c r="L8" s="17">
        <v>0.230311813006322</v>
      </c>
      <c r="M8" s="17">
        <v>0.421939791463324</v>
      </c>
      <c r="N8" s="17">
        <v>0.37463078713166198</v>
      </c>
      <c r="O8" s="17">
        <v>0.31526858623457499</v>
      </c>
    </row>
    <row r="9" spans="2:16" ht="28.7" x14ac:dyDescent="0.5">
      <c r="B9" s="18" t="s">
        <v>460</v>
      </c>
      <c r="C9" s="17">
        <v>0.20504884299137099</v>
      </c>
      <c r="D9" s="17">
        <v>0.41506090981797</v>
      </c>
      <c r="E9" s="17">
        <v>0.40408015346024501</v>
      </c>
      <c r="F9" s="17">
        <v>0.300462199605112</v>
      </c>
      <c r="G9" s="17">
        <v>0.265259324156291</v>
      </c>
      <c r="H9" s="17">
        <v>0.28072434977740901</v>
      </c>
      <c r="I9" s="17">
        <v>0.31187922621745601</v>
      </c>
      <c r="J9" s="17">
        <v>0.359759541558341</v>
      </c>
      <c r="K9" s="17">
        <v>0.306132107423712</v>
      </c>
      <c r="L9" s="17">
        <v>0.36715956700820901</v>
      </c>
      <c r="M9" s="17">
        <v>0.24535058045177199</v>
      </c>
      <c r="N9" s="17">
        <v>0.31061826824150301</v>
      </c>
      <c r="O9" s="17">
        <v>0.17856070355577</v>
      </c>
    </row>
    <row r="10" spans="2:16" x14ac:dyDescent="0.5">
      <c r="B10" s="18" t="s">
        <v>443</v>
      </c>
      <c r="C10" s="17">
        <v>6.9102446619076996E-2</v>
      </c>
      <c r="D10" s="17">
        <v>0.18806602583471899</v>
      </c>
      <c r="E10" s="17">
        <v>0.170883101624525</v>
      </c>
      <c r="F10" s="17">
        <v>0.40993695053830898</v>
      </c>
      <c r="G10" s="17">
        <v>0.19435194176130799</v>
      </c>
      <c r="H10" s="17">
        <v>0.18054078138605301</v>
      </c>
      <c r="I10" s="17">
        <v>0.20608813376246499</v>
      </c>
      <c r="J10" s="17">
        <v>0.16978546046307599</v>
      </c>
      <c r="K10" s="17">
        <v>0.169137292049963</v>
      </c>
      <c r="L10" s="17">
        <v>0.31721536680256501</v>
      </c>
      <c r="M10" s="17">
        <v>0.11023932548229901</v>
      </c>
      <c r="N10" s="17">
        <v>0.18151342188043401</v>
      </c>
      <c r="O10" s="17">
        <v>0.331864413843799</v>
      </c>
    </row>
    <row r="11" spans="2:16" x14ac:dyDescent="0.5">
      <c r="B11" s="16"/>
      <c r="C11" s="16"/>
      <c r="D11" s="16"/>
      <c r="E11" s="16"/>
      <c r="F11" s="16"/>
      <c r="G11" s="16"/>
      <c r="H11" s="16"/>
      <c r="I11" s="16"/>
      <c r="J11" s="16"/>
      <c r="K11" s="16"/>
      <c r="L11" s="16"/>
      <c r="M11" s="16"/>
      <c r="N11" s="16"/>
      <c r="O11" s="16"/>
    </row>
    <row r="12" spans="2:16" x14ac:dyDescent="0.5">
      <c r="B12" t="s">
        <v>59</v>
      </c>
    </row>
    <row r="13" spans="2:16" x14ac:dyDescent="0.5">
      <c r="B13" t="s">
        <v>60</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0.33071156595283202</v>
      </c>
      <c r="D9" s="17">
        <v>0.35682327937753899</v>
      </c>
      <c r="E9" s="17">
        <v>0.30747170820720698</v>
      </c>
      <c r="F9" s="17"/>
      <c r="G9" s="17">
        <v>0.461689575459581</v>
      </c>
      <c r="H9" s="17">
        <v>0.39967521325074201</v>
      </c>
      <c r="I9" s="17">
        <v>0.37902899165078102</v>
      </c>
      <c r="J9" s="17">
        <v>0.31199373928630397</v>
      </c>
      <c r="K9" s="17">
        <v>0.27825305687560697</v>
      </c>
      <c r="L9" s="17">
        <v>0.258836740471794</v>
      </c>
      <c r="M9" s="17"/>
      <c r="N9" s="17">
        <v>0.44379758078665199</v>
      </c>
      <c r="O9" s="17">
        <v>0.39437357651857602</v>
      </c>
      <c r="P9" s="17">
        <v>0.25975078852641797</v>
      </c>
      <c r="Q9" s="17">
        <v>0.32425188910580099</v>
      </c>
      <c r="R9" s="17">
        <v>7.8008431965659999E-2</v>
      </c>
      <c r="S9" s="17">
        <v>0.49663673124822399</v>
      </c>
      <c r="T9" s="17">
        <v>0.28792645428190999</v>
      </c>
      <c r="U9" s="17">
        <v>0.37785124453987001</v>
      </c>
      <c r="V9" s="17">
        <v>0.294621999802745</v>
      </c>
      <c r="W9" s="17">
        <v>0.37608027722086601</v>
      </c>
      <c r="X9" s="17">
        <v>0.339945755197539</v>
      </c>
      <c r="Y9" s="17">
        <v>0.29996798560339999</v>
      </c>
      <c r="Z9" s="17">
        <v>0.35201026109232603</v>
      </c>
      <c r="AA9" s="17">
        <v>0.40782506679126601</v>
      </c>
      <c r="AB9" s="17">
        <v>0.287420533381752</v>
      </c>
      <c r="AC9" s="17">
        <v>0.29471375617484602</v>
      </c>
      <c r="AD9" s="17">
        <v>0.32476307393978099</v>
      </c>
      <c r="AE9" s="17"/>
      <c r="AF9" s="17">
        <v>0.39081746085026298</v>
      </c>
      <c r="AG9" s="17">
        <v>0.29110306849159201</v>
      </c>
    </row>
    <row r="10" spans="2:33" ht="28.7" x14ac:dyDescent="0.5">
      <c r="B10" s="18" t="s">
        <v>459</v>
      </c>
      <c r="C10" s="17">
        <v>0.39513714443671999</v>
      </c>
      <c r="D10" s="17">
        <v>0.403726587651003</v>
      </c>
      <c r="E10" s="17">
        <v>0.38472859570436202</v>
      </c>
      <c r="F10" s="17"/>
      <c r="G10" s="17">
        <v>0.40343066037753</v>
      </c>
      <c r="H10" s="17">
        <v>0.41872817424097702</v>
      </c>
      <c r="I10" s="17">
        <v>0.41965487643660698</v>
      </c>
      <c r="J10" s="17">
        <v>0.39245388798667602</v>
      </c>
      <c r="K10" s="17">
        <v>0.39604181682783801</v>
      </c>
      <c r="L10" s="17">
        <v>0.36195093144719198</v>
      </c>
      <c r="M10" s="17"/>
      <c r="N10" s="17">
        <v>0.286772504955355</v>
      </c>
      <c r="O10" s="17">
        <v>0.42113990216325897</v>
      </c>
      <c r="P10" s="17">
        <v>0.31154842472759903</v>
      </c>
      <c r="Q10" s="17">
        <v>0.477667048323895</v>
      </c>
      <c r="R10" s="17">
        <v>0.55870407832620606</v>
      </c>
      <c r="S10" s="17">
        <v>0.50336326875177595</v>
      </c>
      <c r="T10" s="17">
        <v>0.30624620358351301</v>
      </c>
      <c r="U10" s="17">
        <v>0.38902339101946798</v>
      </c>
      <c r="V10" s="17">
        <v>0.34695014367990301</v>
      </c>
      <c r="W10" s="17">
        <v>0.413744601455796</v>
      </c>
      <c r="X10" s="17">
        <v>0.483864274321049</v>
      </c>
      <c r="Y10" s="17">
        <v>0.38205614622138401</v>
      </c>
      <c r="Z10" s="17">
        <v>0.39616855006749802</v>
      </c>
      <c r="AA10" s="17">
        <v>0.51592733390254097</v>
      </c>
      <c r="AB10" s="17">
        <v>0.40784769809584698</v>
      </c>
      <c r="AC10" s="17">
        <v>0.412239223018874</v>
      </c>
      <c r="AD10" s="17">
        <v>0.37842633170496298</v>
      </c>
      <c r="AE10" s="17"/>
      <c r="AF10" s="17">
        <v>0.422480646339227</v>
      </c>
      <c r="AG10" s="17">
        <v>0.37711836229338802</v>
      </c>
    </row>
    <row r="11" spans="2:33" ht="28.7" x14ac:dyDescent="0.5">
      <c r="B11" s="18" t="s">
        <v>460</v>
      </c>
      <c r="C11" s="17">
        <v>0.20504884299137099</v>
      </c>
      <c r="D11" s="17">
        <v>0.20251882715477801</v>
      </c>
      <c r="E11" s="17">
        <v>0.208218801761652</v>
      </c>
      <c r="F11" s="17"/>
      <c r="G11" s="17">
        <v>8.8195052207778707E-2</v>
      </c>
      <c r="H11" s="17">
        <v>0.148282887946216</v>
      </c>
      <c r="I11" s="17">
        <v>0.140619683715211</v>
      </c>
      <c r="J11" s="17">
        <v>0.22575576436101599</v>
      </c>
      <c r="K11" s="17">
        <v>0.27714341502145101</v>
      </c>
      <c r="L11" s="17">
        <v>0.26207136743595799</v>
      </c>
      <c r="M11" s="17"/>
      <c r="N11" s="17">
        <v>0.21220313956551601</v>
      </c>
      <c r="O11" s="17">
        <v>9.9473628790906501E-2</v>
      </c>
      <c r="P11" s="17">
        <v>0.428700786745983</v>
      </c>
      <c r="Q11" s="17">
        <v>0.161478824259319</v>
      </c>
      <c r="R11" s="17">
        <v>0.18239169810738201</v>
      </c>
      <c r="S11" s="17">
        <v>0</v>
      </c>
      <c r="T11" s="17">
        <v>0.32251601064017899</v>
      </c>
      <c r="U11" s="17">
        <v>0.18366344918466501</v>
      </c>
      <c r="V11" s="17">
        <v>0.29215553624558699</v>
      </c>
      <c r="W11" s="17">
        <v>0.119674608224311</v>
      </c>
      <c r="X11" s="17">
        <v>0.176189970481411</v>
      </c>
      <c r="Y11" s="17">
        <v>0.23018473148964599</v>
      </c>
      <c r="Z11" s="17">
        <v>0.14624842086252501</v>
      </c>
      <c r="AA11" s="17">
        <v>7.6247599306193098E-2</v>
      </c>
      <c r="AB11" s="17">
        <v>0.24933891172637401</v>
      </c>
      <c r="AC11" s="17">
        <v>0.17665353807690801</v>
      </c>
      <c r="AD11" s="17">
        <v>0.212329196166267</v>
      </c>
      <c r="AE11" s="17"/>
      <c r="AF11" s="17">
        <v>0.149892489337246</v>
      </c>
      <c r="AG11" s="17">
        <v>0.24139569877662601</v>
      </c>
    </row>
    <row r="12" spans="2:33" x14ac:dyDescent="0.5">
      <c r="B12" s="18" t="s">
        <v>443</v>
      </c>
      <c r="C12" s="19">
        <v>6.9102446619076996E-2</v>
      </c>
      <c r="D12" s="19">
        <v>3.6931305816679298E-2</v>
      </c>
      <c r="E12" s="19">
        <v>9.9580894326778899E-2</v>
      </c>
      <c r="F12" s="19"/>
      <c r="G12" s="19">
        <v>4.6684711955110897E-2</v>
      </c>
      <c r="H12" s="19">
        <v>3.3313724562065897E-2</v>
      </c>
      <c r="I12" s="19">
        <v>6.0696448197400901E-2</v>
      </c>
      <c r="J12" s="19">
        <v>6.9796608366004501E-2</v>
      </c>
      <c r="K12" s="19">
        <v>4.8561711275103697E-2</v>
      </c>
      <c r="L12" s="19">
        <v>0.117140960645056</v>
      </c>
      <c r="M12" s="19"/>
      <c r="N12" s="19">
        <v>5.72267746924775E-2</v>
      </c>
      <c r="O12" s="19">
        <v>8.5012892527258105E-2</v>
      </c>
      <c r="P12" s="19">
        <v>0</v>
      </c>
      <c r="Q12" s="19">
        <v>3.6602238310983901E-2</v>
      </c>
      <c r="R12" s="19">
        <v>0.180895791600752</v>
      </c>
      <c r="S12" s="19">
        <v>0</v>
      </c>
      <c r="T12" s="19">
        <v>8.33113314943984E-2</v>
      </c>
      <c r="U12" s="19">
        <v>4.94619152559976E-2</v>
      </c>
      <c r="V12" s="19">
        <v>6.6272320271765606E-2</v>
      </c>
      <c r="W12" s="19">
        <v>9.0500513099027305E-2</v>
      </c>
      <c r="X12" s="19">
        <v>0</v>
      </c>
      <c r="Y12" s="19">
        <v>8.7791136685569898E-2</v>
      </c>
      <c r="Z12" s="19">
        <v>0.105572767977651</v>
      </c>
      <c r="AA12" s="19">
        <v>0</v>
      </c>
      <c r="AB12" s="19">
        <v>5.53928567960272E-2</v>
      </c>
      <c r="AC12" s="19">
        <v>0.116393482729372</v>
      </c>
      <c r="AD12" s="19">
        <v>8.4481398188988296E-2</v>
      </c>
      <c r="AE12" s="19"/>
      <c r="AF12" s="19">
        <v>3.6809403473263003E-2</v>
      </c>
      <c r="AG12" s="19">
        <v>9.0382870438394297E-2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8.9612436786019101E-2</v>
      </c>
      <c r="D9" s="17">
        <v>0.11042419341033501</v>
      </c>
      <c r="E9" s="17">
        <v>7.0415868315978097E-2</v>
      </c>
      <c r="F9" s="17"/>
      <c r="G9" s="17">
        <v>0.102070838509289</v>
      </c>
      <c r="H9" s="17">
        <v>0.158660937601387</v>
      </c>
      <c r="I9" s="17">
        <v>0.143090014333805</v>
      </c>
      <c r="J9" s="17">
        <v>6.6530416571139395E-2</v>
      </c>
      <c r="K9" s="17">
        <v>7.7341036812138497E-2</v>
      </c>
      <c r="L9" s="17">
        <v>3.3153463101758297E-2</v>
      </c>
      <c r="M9" s="17"/>
      <c r="N9" s="17">
        <v>0.116067457105806</v>
      </c>
      <c r="O9" s="17">
        <v>0.10362086001420601</v>
      </c>
      <c r="P9" s="17">
        <v>0</v>
      </c>
      <c r="Q9" s="17">
        <v>3.2383355408988901E-2</v>
      </c>
      <c r="R9" s="17">
        <v>0</v>
      </c>
      <c r="S9" s="17">
        <v>0</v>
      </c>
      <c r="T9" s="17">
        <v>0.120384233782815</v>
      </c>
      <c r="U9" s="17">
        <v>0.14412430465825701</v>
      </c>
      <c r="V9" s="17">
        <v>0.118281650616112</v>
      </c>
      <c r="W9" s="17">
        <v>0.12919794204549301</v>
      </c>
      <c r="X9" s="17">
        <v>8.7593525990639798E-2</v>
      </c>
      <c r="Y9" s="17">
        <v>8.1040007277366294E-2</v>
      </c>
      <c r="Z9" s="17">
        <v>8.82916180990483E-2</v>
      </c>
      <c r="AA9" s="17">
        <v>4.6740709762330697E-2</v>
      </c>
      <c r="AB9" s="17">
        <v>7.6961921413321394E-2</v>
      </c>
      <c r="AC9" s="17">
        <v>7.9909799440546395E-2</v>
      </c>
      <c r="AD9" s="17">
        <v>1.34682742649299E-2</v>
      </c>
      <c r="AE9" s="17"/>
      <c r="AF9" s="17">
        <v>0.104449757090183</v>
      </c>
      <c r="AG9" s="17">
        <v>7.9834960473555594E-2</v>
      </c>
    </row>
    <row r="10" spans="2:33" ht="28.7" x14ac:dyDescent="0.5">
      <c r="B10" s="18" t="s">
        <v>459</v>
      </c>
      <c r="C10" s="17">
        <v>0.30726062756129102</v>
      </c>
      <c r="D10" s="17">
        <v>0.33573590541077902</v>
      </c>
      <c r="E10" s="17">
        <v>0.27941625833119599</v>
      </c>
      <c r="F10" s="17"/>
      <c r="G10" s="17">
        <v>0.464827526125769</v>
      </c>
      <c r="H10" s="17">
        <v>0.36356834106389302</v>
      </c>
      <c r="I10" s="17">
        <v>0.359063569086429</v>
      </c>
      <c r="J10" s="17">
        <v>0.267880764887867</v>
      </c>
      <c r="K10" s="17">
        <v>0.25953444664978798</v>
      </c>
      <c r="L10" s="17">
        <v>0.24366268010995801</v>
      </c>
      <c r="M10" s="17"/>
      <c r="N10" s="17">
        <v>0.291530442822239</v>
      </c>
      <c r="O10" s="17">
        <v>0.301579354877478</v>
      </c>
      <c r="P10" s="17">
        <v>0.32245411860463602</v>
      </c>
      <c r="Q10" s="17">
        <v>0.273765738162697</v>
      </c>
      <c r="R10" s="17">
        <v>0.158312741169854</v>
      </c>
      <c r="S10" s="17">
        <v>0</v>
      </c>
      <c r="T10" s="17">
        <v>0.30386489934529698</v>
      </c>
      <c r="U10" s="17">
        <v>0.27152070887795599</v>
      </c>
      <c r="V10" s="17">
        <v>0.30497847990675397</v>
      </c>
      <c r="W10" s="17">
        <v>0.44009034117268703</v>
      </c>
      <c r="X10" s="17">
        <v>0.25439063026171999</v>
      </c>
      <c r="Y10" s="17">
        <v>0.23319218745263501</v>
      </c>
      <c r="Z10" s="17">
        <v>0.35323907045804698</v>
      </c>
      <c r="AA10" s="17">
        <v>0.48983169571267099</v>
      </c>
      <c r="AB10" s="17">
        <v>0.31379554924856401</v>
      </c>
      <c r="AC10" s="17">
        <v>0.47903017527229402</v>
      </c>
      <c r="AD10" s="17">
        <v>0.38141583953220998</v>
      </c>
      <c r="AE10" s="17"/>
      <c r="AF10" s="17">
        <v>0.34508986623918703</v>
      </c>
      <c r="AG10" s="17">
        <v>0.28233196945394601</v>
      </c>
    </row>
    <row r="11" spans="2:33" ht="28.7" x14ac:dyDescent="0.5">
      <c r="B11" s="18" t="s">
        <v>460</v>
      </c>
      <c r="C11" s="17">
        <v>0.41506090981797</v>
      </c>
      <c r="D11" s="17">
        <v>0.41934638921293899</v>
      </c>
      <c r="E11" s="17">
        <v>0.411065376078321</v>
      </c>
      <c r="F11" s="17"/>
      <c r="G11" s="17">
        <v>0.33370529754913703</v>
      </c>
      <c r="H11" s="17">
        <v>0.36820539830441201</v>
      </c>
      <c r="I11" s="17">
        <v>0.35055592384615503</v>
      </c>
      <c r="J11" s="17">
        <v>0.46828574755035401</v>
      </c>
      <c r="K11" s="17">
        <v>0.47678397463327798</v>
      </c>
      <c r="L11" s="17">
        <v>0.43432830692161301</v>
      </c>
      <c r="M11" s="17"/>
      <c r="N11" s="17">
        <v>0.418396858039565</v>
      </c>
      <c r="O11" s="17">
        <v>0.30547937220643001</v>
      </c>
      <c r="P11" s="17">
        <v>0.24710743593346399</v>
      </c>
      <c r="Q11" s="17">
        <v>0.53341974843180295</v>
      </c>
      <c r="R11" s="17">
        <v>0.60565405544471695</v>
      </c>
      <c r="S11" s="17">
        <v>0.85920741973655601</v>
      </c>
      <c r="T11" s="17">
        <v>0.26547710381283102</v>
      </c>
      <c r="U11" s="17">
        <v>0.43998699011501702</v>
      </c>
      <c r="V11" s="17">
        <v>0.36453700785713999</v>
      </c>
      <c r="W11" s="17">
        <v>0.26988920807171801</v>
      </c>
      <c r="X11" s="17">
        <v>0.38133366073837999</v>
      </c>
      <c r="Y11" s="17">
        <v>0.50834358290551895</v>
      </c>
      <c r="Z11" s="17">
        <v>0.33476596405757097</v>
      </c>
      <c r="AA11" s="17">
        <v>0.311494574052671</v>
      </c>
      <c r="AB11" s="17">
        <v>0.43115017059420202</v>
      </c>
      <c r="AC11" s="17">
        <v>0.29349939015063298</v>
      </c>
      <c r="AD11" s="17">
        <v>0.42627724629622998</v>
      </c>
      <c r="AE11" s="17"/>
      <c r="AF11" s="17">
        <v>0.43115923023039099</v>
      </c>
      <c r="AG11" s="17">
        <v>0.40445246144075803</v>
      </c>
    </row>
    <row r="12" spans="2:33" x14ac:dyDescent="0.5">
      <c r="B12" s="18" t="s">
        <v>443</v>
      </c>
      <c r="C12" s="19">
        <v>0.18806602583471899</v>
      </c>
      <c r="D12" s="19">
        <v>0.134493511965947</v>
      </c>
      <c r="E12" s="19">
        <v>0.239102497274505</v>
      </c>
      <c r="F12" s="19"/>
      <c r="G12" s="19">
        <v>9.93963378158053E-2</v>
      </c>
      <c r="H12" s="19">
        <v>0.109565323030309</v>
      </c>
      <c r="I12" s="19">
        <v>0.147290492733611</v>
      </c>
      <c r="J12" s="19">
        <v>0.19730307099064001</v>
      </c>
      <c r="K12" s="19">
        <v>0.18634054190479599</v>
      </c>
      <c r="L12" s="19">
        <v>0.28885554986667</v>
      </c>
      <c r="M12" s="19"/>
      <c r="N12" s="19">
        <v>0.17400524203239101</v>
      </c>
      <c r="O12" s="19">
        <v>0.28932041290188598</v>
      </c>
      <c r="P12" s="19">
        <v>0.43043844546190002</v>
      </c>
      <c r="Q12" s="19">
        <v>0.160431157996512</v>
      </c>
      <c r="R12" s="19">
        <v>0.23603320338542899</v>
      </c>
      <c r="S12" s="19">
        <v>0.14079258026344399</v>
      </c>
      <c r="T12" s="19">
        <v>0.31027376305905702</v>
      </c>
      <c r="U12" s="19">
        <v>0.14436799634877001</v>
      </c>
      <c r="V12" s="19">
        <v>0.21220286161999399</v>
      </c>
      <c r="W12" s="19">
        <v>0.16082250871010301</v>
      </c>
      <c r="X12" s="19">
        <v>0.27668218300926001</v>
      </c>
      <c r="Y12" s="19">
        <v>0.177424222364479</v>
      </c>
      <c r="Z12" s="19">
        <v>0.22370334738533401</v>
      </c>
      <c r="AA12" s="19">
        <v>0.15193302047232701</v>
      </c>
      <c r="AB12" s="19">
        <v>0.17809235874391299</v>
      </c>
      <c r="AC12" s="19">
        <v>0.14756063513652601</v>
      </c>
      <c r="AD12" s="19">
        <v>0.17883863990662999</v>
      </c>
      <c r="AE12" s="19"/>
      <c r="AF12" s="19">
        <v>0.11930114644023899</v>
      </c>
      <c r="AG12" s="19">
        <v>0.23338060863174001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0.10833613971266901</v>
      </c>
      <c r="D9" s="17">
        <v>0.13235351026532499</v>
      </c>
      <c r="E9" s="17">
        <v>8.6201800193544606E-2</v>
      </c>
      <c r="F9" s="17"/>
      <c r="G9" s="17">
        <v>0.21769966203174701</v>
      </c>
      <c r="H9" s="17">
        <v>0.158045185956429</v>
      </c>
      <c r="I9" s="17">
        <v>0.15561801218553301</v>
      </c>
      <c r="J9" s="17">
        <v>7.6573858337880205E-2</v>
      </c>
      <c r="K9" s="17">
        <v>9.1797229736846606E-2</v>
      </c>
      <c r="L9" s="17">
        <v>4.1953832039467599E-2</v>
      </c>
      <c r="M9" s="17"/>
      <c r="N9" s="17">
        <v>0.16307800459090299</v>
      </c>
      <c r="O9" s="17">
        <v>0.10362086001420601</v>
      </c>
      <c r="P9" s="17">
        <v>0.18314009686565599</v>
      </c>
      <c r="Q9" s="17">
        <v>3.2383355408988901E-2</v>
      </c>
      <c r="R9" s="17">
        <v>0</v>
      </c>
      <c r="S9" s="17">
        <v>0</v>
      </c>
      <c r="T9" s="17">
        <v>9.9141059493728395E-2</v>
      </c>
      <c r="U9" s="17">
        <v>0.164595633583725</v>
      </c>
      <c r="V9" s="17">
        <v>0.12699609412339</v>
      </c>
      <c r="W9" s="17">
        <v>0.11216299261394801</v>
      </c>
      <c r="X9" s="17">
        <v>0.127766572508689</v>
      </c>
      <c r="Y9" s="17">
        <v>9.7262478404001707E-2</v>
      </c>
      <c r="Z9" s="17">
        <v>0.10621695412481</v>
      </c>
      <c r="AA9" s="17">
        <v>4.6740709762330697E-2</v>
      </c>
      <c r="AB9" s="17">
        <v>9.0659964334380103E-2</v>
      </c>
      <c r="AC9" s="17">
        <v>4.6028687863616101E-2</v>
      </c>
      <c r="AD9" s="17">
        <v>0.13807122983374301</v>
      </c>
      <c r="AE9" s="17"/>
      <c r="AF9" s="17">
        <v>0.13036187259863899</v>
      </c>
      <c r="AG9" s="17">
        <v>9.3821653461617693E-2</v>
      </c>
    </row>
    <row r="10" spans="2:33" ht="28.7" x14ac:dyDescent="0.5">
      <c r="B10" s="18" t="s">
        <v>459</v>
      </c>
      <c r="C10" s="17">
        <v>0.31670060520256099</v>
      </c>
      <c r="D10" s="17">
        <v>0.35126345982004398</v>
      </c>
      <c r="E10" s="17">
        <v>0.283176157406197</v>
      </c>
      <c r="F10" s="17"/>
      <c r="G10" s="17">
        <v>0.43284120248909103</v>
      </c>
      <c r="H10" s="17">
        <v>0.43065046148755198</v>
      </c>
      <c r="I10" s="17">
        <v>0.39959154870612201</v>
      </c>
      <c r="J10" s="17">
        <v>0.29465238404102401</v>
      </c>
      <c r="K10" s="17">
        <v>0.24634957318469</v>
      </c>
      <c r="L10" s="17">
        <v>0.213888431270116</v>
      </c>
      <c r="M10" s="17"/>
      <c r="N10" s="17">
        <v>0.249152289940585</v>
      </c>
      <c r="O10" s="17">
        <v>0.40702421648985798</v>
      </c>
      <c r="P10" s="17">
        <v>0.26386494032915597</v>
      </c>
      <c r="Q10" s="17">
        <v>0.305731173273941</v>
      </c>
      <c r="R10" s="17">
        <v>0.158312741169854</v>
      </c>
      <c r="S10" s="17">
        <v>0.123409277393771</v>
      </c>
      <c r="T10" s="17">
        <v>0.249735288372847</v>
      </c>
      <c r="U10" s="17">
        <v>0.306879679606476</v>
      </c>
      <c r="V10" s="17">
        <v>0.31259617957566299</v>
      </c>
      <c r="W10" s="17">
        <v>0.54081799451636003</v>
      </c>
      <c r="X10" s="17">
        <v>0.27841596320480899</v>
      </c>
      <c r="Y10" s="17">
        <v>0.27699320284808898</v>
      </c>
      <c r="Z10" s="17">
        <v>0.36922420181458998</v>
      </c>
      <c r="AA10" s="17">
        <v>0.42840400485246899</v>
      </c>
      <c r="AB10" s="17">
        <v>0.31997302844947401</v>
      </c>
      <c r="AC10" s="17">
        <v>0.45041157386036501</v>
      </c>
      <c r="AD10" s="17">
        <v>0.18747521009937701</v>
      </c>
      <c r="AE10" s="17"/>
      <c r="AF10" s="17">
        <v>0.38789588035456002</v>
      </c>
      <c r="AG10" s="17">
        <v>0.26978444365264498</v>
      </c>
    </row>
    <row r="11" spans="2:33" ht="28.7" x14ac:dyDescent="0.5">
      <c r="B11" s="18" t="s">
        <v>460</v>
      </c>
      <c r="C11" s="17">
        <v>0.40408015346024501</v>
      </c>
      <c r="D11" s="17">
        <v>0.400196663760857</v>
      </c>
      <c r="E11" s="17">
        <v>0.407713296330875</v>
      </c>
      <c r="F11" s="17"/>
      <c r="G11" s="17">
        <v>0.25223784134719401</v>
      </c>
      <c r="H11" s="17">
        <v>0.318978405453748</v>
      </c>
      <c r="I11" s="17">
        <v>0.32110249349228898</v>
      </c>
      <c r="J11" s="17">
        <v>0.43134506646795601</v>
      </c>
      <c r="K11" s="17">
        <v>0.48002955645320999</v>
      </c>
      <c r="L11" s="17">
        <v>0.49578876840423097</v>
      </c>
      <c r="M11" s="17"/>
      <c r="N11" s="17">
        <v>0.48985327262092998</v>
      </c>
      <c r="O11" s="17">
        <v>0.30029085000843803</v>
      </c>
      <c r="P11" s="17">
        <v>0.122556517343288</v>
      </c>
      <c r="Q11" s="17">
        <v>0.479467182008395</v>
      </c>
      <c r="R11" s="17">
        <v>0.60565405544471695</v>
      </c>
      <c r="S11" s="17">
        <v>0.73579814234278396</v>
      </c>
      <c r="T11" s="17">
        <v>0.34084988907436797</v>
      </c>
      <c r="U11" s="17">
        <v>0.397298906819681</v>
      </c>
      <c r="V11" s="17">
        <v>0.41260213133351697</v>
      </c>
      <c r="W11" s="17">
        <v>0.202940380349486</v>
      </c>
      <c r="X11" s="17">
        <v>0.45909022521314802</v>
      </c>
      <c r="Y11" s="17">
        <v>0.43701197336707398</v>
      </c>
      <c r="Z11" s="17">
        <v>0.336042616388115</v>
      </c>
      <c r="AA11" s="17">
        <v>0.34177322401426302</v>
      </c>
      <c r="AB11" s="17">
        <v>0.41670302234676698</v>
      </c>
      <c r="AC11" s="17">
        <v>0.44690037868857901</v>
      </c>
      <c r="AD11" s="17">
        <v>0.44480766751424899</v>
      </c>
      <c r="AE11" s="17"/>
      <c r="AF11" s="17">
        <v>0.37282128802851799</v>
      </c>
      <c r="AG11" s="17">
        <v>0.42467907631475998</v>
      </c>
    </row>
    <row r="12" spans="2:33" x14ac:dyDescent="0.5">
      <c r="B12" s="18" t="s">
        <v>443</v>
      </c>
      <c r="C12" s="19">
        <v>0.170883101624525</v>
      </c>
      <c r="D12" s="19">
        <v>0.11618636615377401</v>
      </c>
      <c r="E12" s="19">
        <v>0.22290874606938299</v>
      </c>
      <c r="F12" s="19"/>
      <c r="G12" s="19">
        <v>9.7221294131967603E-2</v>
      </c>
      <c r="H12" s="19">
        <v>9.23259471022711E-2</v>
      </c>
      <c r="I12" s="19">
        <v>0.12368794561605501</v>
      </c>
      <c r="J12" s="19">
        <v>0.19742869115313899</v>
      </c>
      <c r="K12" s="19">
        <v>0.181823640625253</v>
      </c>
      <c r="L12" s="19">
        <v>0.24836896828618499</v>
      </c>
      <c r="M12" s="19"/>
      <c r="N12" s="19">
        <v>9.79164328475816E-2</v>
      </c>
      <c r="O12" s="19">
        <v>0.18906407348749801</v>
      </c>
      <c r="P12" s="19">
        <v>0.43043844546190002</v>
      </c>
      <c r="Q12" s="19">
        <v>0.18241828930867501</v>
      </c>
      <c r="R12" s="19">
        <v>0.23603320338542899</v>
      </c>
      <c r="S12" s="19">
        <v>0.14079258026344399</v>
      </c>
      <c r="T12" s="19">
        <v>0.31027376305905702</v>
      </c>
      <c r="U12" s="19">
        <v>0.131225779990118</v>
      </c>
      <c r="V12" s="19">
        <v>0.14780559496743001</v>
      </c>
      <c r="W12" s="19">
        <v>0.144078632520207</v>
      </c>
      <c r="X12" s="19">
        <v>0.13472723907335399</v>
      </c>
      <c r="Y12" s="19">
        <v>0.188732345380835</v>
      </c>
      <c r="Z12" s="19">
        <v>0.18851622767248499</v>
      </c>
      <c r="AA12" s="19">
        <v>0.18308206137093799</v>
      </c>
      <c r="AB12" s="19">
        <v>0.17266398486937901</v>
      </c>
      <c r="AC12" s="19">
        <v>5.6659359587439902E-2</v>
      </c>
      <c r="AD12" s="19">
        <v>0.22964589255263201</v>
      </c>
      <c r="AE12" s="19"/>
      <c r="AF12" s="19">
        <v>0.108920959018283</v>
      </c>
      <c r="AG12" s="19">
        <v>0.21171482657097701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6.9420868479068296E-2</v>
      </c>
      <c r="D9" s="17">
        <v>8.0308851905787695E-2</v>
      </c>
      <c r="E9" s="17">
        <v>5.9465182456111397E-2</v>
      </c>
      <c r="F9" s="17"/>
      <c r="G9" s="17">
        <v>0.10816491717648299</v>
      </c>
      <c r="H9" s="17">
        <v>0.161379962768401</v>
      </c>
      <c r="I9" s="17">
        <v>0.111462046155812</v>
      </c>
      <c r="J9" s="17">
        <v>2.1153662943495102E-2</v>
      </c>
      <c r="K9" s="17">
        <v>3.2055272211523003E-2</v>
      </c>
      <c r="L9" s="17">
        <v>3.6761927203923198E-2</v>
      </c>
      <c r="M9" s="17"/>
      <c r="N9" s="17">
        <v>7.3273573783429996E-2</v>
      </c>
      <c r="O9" s="17">
        <v>3.4959755304921E-2</v>
      </c>
      <c r="P9" s="17">
        <v>0</v>
      </c>
      <c r="Q9" s="17">
        <v>3.7857909717441199E-2</v>
      </c>
      <c r="R9" s="17">
        <v>0</v>
      </c>
      <c r="S9" s="17">
        <v>0.26420185765721599</v>
      </c>
      <c r="T9" s="17">
        <v>5.9377172472512001E-2</v>
      </c>
      <c r="U9" s="17">
        <v>0.13406017775912099</v>
      </c>
      <c r="V9" s="17">
        <v>7.23060768159694E-2</v>
      </c>
      <c r="W9" s="17">
        <v>3.6922393677847498E-2</v>
      </c>
      <c r="X9" s="17">
        <v>4.3796762995319899E-2</v>
      </c>
      <c r="Y9" s="17">
        <v>4.4991912455325002E-2</v>
      </c>
      <c r="Z9" s="17">
        <v>7.4817340282187006E-2</v>
      </c>
      <c r="AA9" s="17">
        <v>6.7825486920674902E-2</v>
      </c>
      <c r="AB9" s="17">
        <v>5.9891132312688701E-2</v>
      </c>
      <c r="AC9" s="17">
        <v>4.6028687863616101E-2</v>
      </c>
      <c r="AD9" s="17">
        <v>9.6032188975221797E-2</v>
      </c>
      <c r="AE9" s="17"/>
      <c r="AF9" s="17">
        <v>0.103542705181829</v>
      </c>
      <c r="AG9" s="17">
        <v>4.69353088726365E-2</v>
      </c>
    </row>
    <row r="10" spans="2:33" ht="28.7" x14ac:dyDescent="0.5">
      <c r="B10" s="18" t="s">
        <v>459</v>
      </c>
      <c r="C10" s="17">
        <v>0.22017998137751099</v>
      </c>
      <c r="D10" s="17">
        <v>0.26896771996902502</v>
      </c>
      <c r="E10" s="17">
        <v>0.17292362432757</v>
      </c>
      <c r="F10" s="17"/>
      <c r="G10" s="17">
        <v>0.33590026068810402</v>
      </c>
      <c r="H10" s="17">
        <v>0.34807671356353898</v>
      </c>
      <c r="I10" s="17">
        <v>0.22424059671535199</v>
      </c>
      <c r="J10" s="17">
        <v>0.22127473830942901</v>
      </c>
      <c r="K10" s="17">
        <v>0.23022197018729099</v>
      </c>
      <c r="L10" s="17">
        <v>9.5518561506904298E-2</v>
      </c>
      <c r="M10" s="17"/>
      <c r="N10" s="17">
        <v>0.20970913229308699</v>
      </c>
      <c r="O10" s="17">
        <v>0.269089547191671</v>
      </c>
      <c r="P10" s="17">
        <v>0.25321734347262898</v>
      </c>
      <c r="Q10" s="17">
        <v>0.176804035455457</v>
      </c>
      <c r="R10" s="17">
        <v>0.30282020995782399</v>
      </c>
      <c r="S10" s="17">
        <v>0</v>
      </c>
      <c r="T10" s="17">
        <v>0.31569322159511298</v>
      </c>
      <c r="U10" s="17">
        <v>0.228696304731727</v>
      </c>
      <c r="V10" s="17">
        <v>0.28782436855469201</v>
      </c>
      <c r="W10" s="17">
        <v>0.35618258246527101</v>
      </c>
      <c r="X10" s="17">
        <v>0.23358661502165901</v>
      </c>
      <c r="Y10" s="17">
        <v>0.18554132395641801</v>
      </c>
      <c r="Z10" s="17">
        <v>0.235270141530147</v>
      </c>
      <c r="AA10" s="17">
        <v>0.25481297578277401</v>
      </c>
      <c r="AB10" s="17">
        <v>0.17409740996477099</v>
      </c>
      <c r="AC10" s="17">
        <v>0.30592570227833099</v>
      </c>
      <c r="AD10" s="17">
        <v>0.15797092710399799</v>
      </c>
      <c r="AE10" s="17"/>
      <c r="AF10" s="17">
        <v>0.281754702706079</v>
      </c>
      <c r="AG10" s="17">
        <v>0.17960355875572001</v>
      </c>
    </row>
    <row r="11" spans="2:33" ht="28.7" x14ac:dyDescent="0.5">
      <c r="B11" s="18" t="s">
        <v>460</v>
      </c>
      <c r="C11" s="17">
        <v>0.300462199605112</v>
      </c>
      <c r="D11" s="17">
        <v>0.30741495027103999</v>
      </c>
      <c r="E11" s="17">
        <v>0.29351810749095197</v>
      </c>
      <c r="F11" s="17"/>
      <c r="G11" s="17">
        <v>0.25164623225202198</v>
      </c>
      <c r="H11" s="17">
        <v>0.27279955599178402</v>
      </c>
      <c r="I11" s="17">
        <v>0.289150713011111</v>
      </c>
      <c r="J11" s="17">
        <v>0.34662942744969599</v>
      </c>
      <c r="K11" s="17">
        <v>0.240340388859202</v>
      </c>
      <c r="L11" s="17">
        <v>0.34593050353556898</v>
      </c>
      <c r="M11" s="17"/>
      <c r="N11" s="17">
        <v>0.27926338293411002</v>
      </c>
      <c r="O11" s="17">
        <v>0.16040620786417101</v>
      </c>
      <c r="P11" s="17">
        <v>0.26840398413605598</v>
      </c>
      <c r="Q11" s="17">
        <v>0.27323700204680701</v>
      </c>
      <c r="R11" s="17">
        <v>0.38778125252589002</v>
      </c>
      <c r="S11" s="17">
        <v>0.16765586618179501</v>
      </c>
      <c r="T11" s="17">
        <v>0.18627856394849199</v>
      </c>
      <c r="U11" s="17">
        <v>0.35452436516809399</v>
      </c>
      <c r="V11" s="17">
        <v>0.27687474288672598</v>
      </c>
      <c r="W11" s="17">
        <v>0.22133090153989499</v>
      </c>
      <c r="X11" s="17">
        <v>0.264352462695016</v>
      </c>
      <c r="Y11" s="17">
        <v>0.33468097682158199</v>
      </c>
      <c r="Z11" s="17">
        <v>0.209292986217124</v>
      </c>
      <c r="AA11" s="17">
        <v>0.26268306064867297</v>
      </c>
      <c r="AB11" s="17">
        <v>0.373590283233451</v>
      </c>
      <c r="AC11" s="17">
        <v>0.322892934652457</v>
      </c>
      <c r="AD11" s="17">
        <v>0.25984802990188599</v>
      </c>
      <c r="AE11" s="17"/>
      <c r="AF11" s="17">
        <v>0.35407371753228101</v>
      </c>
      <c r="AG11" s="17">
        <v>0.26513335747847699</v>
      </c>
    </row>
    <row r="12" spans="2:33" x14ac:dyDescent="0.5">
      <c r="B12" s="18" t="s">
        <v>443</v>
      </c>
      <c r="C12" s="19">
        <v>0.40993695053830898</v>
      </c>
      <c r="D12" s="19">
        <v>0.34330847785414698</v>
      </c>
      <c r="E12" s="19">
        <v>0.47409308572536701</v>
      </c>
      <c r="F12" s="19"/>
      <c r="G12" s="19">
        <v>0.30428858988339103</v>
      </c>
      <c r="H12" s="19">
        <v>0.21774376767627701</v>
      </c>
      <c r="I12" s="19">
        <v>0.37514664411772503</v>
      </c>
      <c r="J12" s="19">
        <v>0.41094217129737898</v>
      </c>
      <c r="K12" s="19">
        <v>0.49738236874198299</v>
      </c>
      <c r="L12" s="19">
        <v>0.52178900775360304</v>
      </c>
      <c r="M12" s="19"/>
      <c r="N12" s="19">
        <v>0.437753910989374</v>
      </c>
      <c r="O12" s="19">
        <v>0.53554448963923695</v>
      </c>
      <c r="P12" s="19">
        <v>0.47837867239131499</v>
      </c>
      <c r="Q12" s="19">
        <v>0.51210105278029505</v>
      </c>
      <c r="R12" s="19">
        <v>0.30939853751628599</v>
      </c>
      <c r="S12" s="19">
        <v>0.568142276160989</v>
      </c>
      <c r="T12" s="19">
        <v>0.43865104198388299</v>
      </c>
      <c r="U12" s="19">
        <v>0.28271915234105799</v>
      </c>
      <c r="V12" s="19">
        <v>0.362994811742612</v>
      </c>
      <c r="W12" s="19">
        <v>0.385564122316986</v>
      </c>
      <c r="X12" s="19">
        <v>0.45826415928800501</v>
      </c>
      <c r="Y12" s="19">
        <v>0.43478578676667501</v>
      </c>
      <c r="Z12" s="19">
        <v>0.48061953197054202</v>
      </c>
      <c r="AA12" s="19">
        <v>0.41467847664787899</v>
      </c>
      <c r="AB12" s="19">
        <v>0.39242117448908997</v>
      </c>
      <c r="AC12" s="19">
        <v>0.32515267520559499</v>
      </c>
      <c r="AD12" s="19">
        <v>0.48614885401889402</v>
      </c>
      <c r="AE12" s="19"/>
      <c r="AF12" s="19">
        <v>0.26062887457981199</v>
      </c>
      <c r="AG12" s="19">
        <v>0.50832777489316605</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0.16031465487857199</v>
      </c>
      <c r="D9" s="17">
        <v>0.187507202804061</v>
      </c>
      <c r="E9" s="17">
        <v>0.135399914404706</v>
      </c>
      <c r="F9" s="17"/>
      <c r="G9" s="17">
        <v>0.28156735052807802</v>
      </c>
      <c r="H9" s="17">
        <v>0.25602858814137702</v>
      </c>
      <c r="I9" s="17">
        <v>0.17850546642610801</v>
      </c>
      <c r="J9" s="17">
        <v>0.17554146276348401</v>
      </c>
      <c r="K9" s="17">
        <v>0.12902695184352</v>
      </c>
      <c r="L9" s="17">
        <v>5.7751263468284103E-2</v>
      </c>
      <c r="M9" s="17"/>
      <c r="N9" s="17">
        <v>0.15117979643982299</v>
      </c>
      <c r="O9" s="17">
        <v>3.4959755304921E-2</v>
      </c>
      <c r="P9" s="17">
        <v>0.145847466792768</v>
      </c>
      <c r="Q9" s="17">
        <v>0.10649388873855301</v>
      </c>
      <c r="R9" s="17">
        <v>7.8008431965659999E-2</v>
      </c>
      <c r="S9" s="17">
        <v>0</v>
      </c>
      <c r="T9" s="17">
        <v>0.12406091992257801</v>
      </c>
      <c r="U9" s="17">
        <v>0.159398197506397</v>
      </c>
      <c r="V9" s="17">
        <v>0.16585997734371499</v>
      </c>
      <c r="W9" s="17">
        <v>0.264465371079456</v>
      </c>
      <c r="X9" s="17">
        <v>0.127766572508689</v>
      </c>
      <c r="Y9" s="17">
        <v>0.138445098334223</v>
      </c>
      <c r="Z9" s="17">
        <v>0.18770305423591799</v>
      </c>
      <c r="AA9" s="17">
        <v>0.228743700597104</v>
      </c>
      <c r="AB9" s="17">
        <v>0.155261690615875</v>
      </c>
      <c r="AC9" s="17">
        <v>0.17352503415940901</v>
      </c>
      <c r="AD9" s="17">
        <v>0.26265137088649598</v>
      </c>
      <c r="AE9" s="17"/>
      <c r="AF9" s="17">
        <v>0.184063657435561</v>
      </c>
      <c r="AG9" s="17">
        <v>0.14466457082124901</v>
      </c>
    </row>
    <row r="10" spans="2:33" ht="28.7" x14ac:dyDescent="0.5">
      <c r="B10" s="18" t="s">
        <v>459</v>
      </c>
      <c r="C10" s="17">
        <v>0.38007407920382802</v>
      </c>
      <c r="D10" s="17">
        <v>0.40860543977499703</v>
      </c>
      <c r="E10" s="17">
        <v>0.35088041475341297</v>
      </c>
      <c r="F10" s="17"/>
      <c r="G10" s="17">
        <v>0.50741252956051297</v>
      </c>
      <c r="H10" s="17">
        <v>0.40448363690738298</v>
      </c>
      <c r="I10" s="17">
        <v>0.46800874468162501</v>
      </c>
      <c r="J10" s="17">
        <v>0.36348622227712002</v>
      </c>
      <c r="K10" s="17">
        <v>0.35261795526729001</v>
      </c>
      <c r="L10" s="17">
        <v>0.28573859516189398</v>
      </c>
      <c r="M10" s="17"/>
      <c r="N10" s="17">
        <v>0.29099482249668601</v>
      </c>
      <c r="O10" s="17">
        <v>0.48180576104441297</v>
      </c>
      <c r="P10" s="17">
        <v>0.36166292045104598</v>
      </c>
      <c r="Q10" s="17">
        <v>0.37122447029827099</v>
      </c>
      <c r="R10" s="17">
        <v>0.28621503024841599</v>
      </c>
      <c r="S10" s="17">
        <v>0.50336326875177595</v>
      </c>
      <c r="T10" s="17">
        <v>0.44977721917396801</v>
      </c>
      <c r="U10" s="17">
        <v>0.42744003369997202</v>
      </c>
      <c r="V10" s="17">
        <v>0.33328147316359102</v>
      </c>
      <c r="W10" s="17">
        <v>0.40181639864302499</v>
      </c>
      <c r="X10" s="17">
        <v>0.52604612862087197</v>
      </c>
      <c r="Y10" s="17">
        <v>0.29725788428868</v>
      </c>
      <c r="Z10" s="17">
        <v>0.38490827824176199</v>
      </c>
      <c r="AA10" s="17">
        <v>0.42142130911364001</v>
      </c>
      <c r="AB10" s="17">
        <v>0.403063447788721</v>
      </c>
      <c r="AC10" s="17">
        <v>0.445601433039717</v>
      </c>
      <c r="AD10" s="17">
        <v>0.36738750073913101</v>
      </c>
      <c r="AE10" s="17"/>
      <c r="AF10" s="17">
        <v>0.42803696772837302</v>
      </c>
      <c r="AG10" s="17">
        <v>0.34846756287793401</v>
      </c>
    </row>
    <row r="11" spans="2:33" ht="28.7" x14ac:dyDescent="0.5">
      <c r="B11" s="18" t="s">
        <v>460</v>
      </c>
      <c r="C11" s="17">
        <v>0.265259324156291</v>
      </c>
      <c r="D11" s="17">
        <v>0.254959727149281</v>
      </c>
      <c r="E11" s="17">
        <v>0.27595861495656498</v>
      </c>
      <c r="F11" s="17"/>
      <c r="G11" s="17">
        <v>0.13969807161210299</v>
      </c>
      <c r="H11" s="17">
        <v>0.25998643476310701</v>
      </c>
      <c r="I11" s="17">
        <v>0.239608451988816</v>
      </c>
      <c r="J11" s="17">
        <v>0.25850933820213201</v>
      </c>
      <c r="K11" s="17">
        <v>0.28192357414059399</v>
      </c>
      <c r="L11" s="17">
        <v>0.32752048630677599</v>
      </c>
      <c r="M11" s="17"/>
      <c r="N11" s="17">
        <v>0.32704990443423998</v>
      </c>
      <c r="O11" s="17">
        <v>0.19817009391723001</v>
      </c>
      <c r="P11" s="17">
        <v>6.2051167294286502E-2</v>
      </c>
      <c r="Q11" s="17">
        <v>0.32947229739994199</v>
      </c>
      <c r="R11" s="17">
        <v>0.381515412054314</v>
      </c>
      <c r="S11" s="17">
        <v>0.26420185765721599</v>
      </c>
      <c r="T11" s="17">
        <v>0.16404832526851101</v>
      </c>
      <c r="U11" s="17">
        <v>0.30151061371704502</v>
      </c>
      <c r="V11" s="17">
        <v>0.37570040609056898</v>
      </c>
      <c r="W11" s="17">
        <v>0.152543533388252</v>
      </c>
      <c r="X11" s="17">
        <v>0.168548711855244</v>
      </c>
      <c r="Y11" s="17">
        <v>0.31020032538154002</v>
      </c>
      <c r="Z11" s="17">
        <v>0.187002092975256</v>
      </c>
      <c r="AA11" s="17">
        <v>0.12320816186146601</v>
      </c>
      <c r="AB11" s="17">
        <v>0.29291683330372498</v>
      </c>
      <c r="AC11" s="17">
        <v>0.23638766121884</v>
      </c>
      <c r="AD11" s="17">
        <v>0.154173883687555</v>
      </c>
      <c r="AE11" s="17"/>
      <c r="AF11" s="17">
        <v>0.27304178060667</v>
      </c>
      <c r="AG11" s="17">
        <v>0.26013085203083602</v>
      </c>
    </row>
    <row r="12" spans="2:33" x14ac:dyDescent="0.5">
      <c r="B12" s="18" t="s">
        <v>443</v>
      </c>
      <c r="C12" s="19">
        <v>0.19435194176130799</v>
      </c>
      <c r="D12" s="19">
        <v>0.148927630271661</v>
      </c>
      <c r="E12" s="19">
        <v>0.23776105588531601</v>
      </c>
      <c r="F12" s="19"/>
      <c r="G12" s="19">
        <v>7.1322048299306801E-2</v>
      </c>
      <c r="H12" s="19">
        <v>7.9501340188134303E-2</v>
      </c>
      <c r="I12" s="19">
        <v>0.113877336903451</v>
      </c>
      <c r="J12" s="19">
        <v>0.20246297675726399</v>
      </c>
      <c r="K12" s="19">
        <v>0.236431518748596</v>
      </c>
      <c r="L12" s="19">
        <v>0.328989655063046</v>
      </c>
      <c r="M12" s="19"/>
      <c r="N12" s="19">
        <v>0.23077547662925099</v>
      </c>
      <c r="O12" s="19">
        <v>0.28506438973343501</v>
      </c>
      <c r="P12" s="19">
        <v>0.43043844546190002</v>
      </c>
      <c r="Q12" s="19">
        <v>0.19280934356323301</v>
      </c>
      <c r="R12" s="19">
        <v>0.25426112573161003</v>
      </c>
      <c r="S12" s="19">
        <v>0.23243487359100801</v>
      </c>
      <c r="T12" s="19">
        <v>0.262113535634943</v>
      </c>
      <c r="U12" s="19">
        <v>0.111651155076586</v>
      </c>
      <c r="V12" s="19">
        <v>0.125158143402124</v>
      </c>
      <c r="W12" s="19">
        <v>0.18117469688926699</v>
      </c>
      <c r="X12" s="19">
        <v>0.177638587015195</v>
      </c>
      <c r="Y12" s="19">
        <v>0.25409669199555701</v>
      </c>
      <c r="Z12" s="19">
        <v>0.240386574547064</v>
      </c>
      <c r="AA12" s="19">
        <v>0.22662682842779</v>
      </c>
      <c r="AB12" s="19">
        <v>0.148758028291679</v>
      </c>
      <c r="AC12" s="19">
        <v>0.14448587158203399</v>
      </c>
      <c r="AD12" s="19">
        <v>0.21578724468681801</v>
      </c>
      <c r="AE12" s="19"/>
      <c r="AF12" s="19">
        <v>0.11485759422939699</v>
      </c>
      <c r="AG12" s="19">
        <v>0.24673701426998201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0.16091665692426399</v>
      </c>
      <c r="D9" s="17">
        <v>0.197325768957717</v>
      </c>
      <c r="E9" s="17">
        <v>0.12577066490048899</v>
      </c>
      <c r="F9" s="17"/>
      <c r="G9" s="17">
        <v>0.33447142618239301</v>
      </c>
      <c r="H9" s="17">
        <v>0.264615592509782</v>
      </c>
      <c r="I9" s="17">
        <v>0.21822722449658</v>
      </c>
      <c r="J9" s="17">
        <v>0.14410270789865801</v>
      </c>
      <c r="K9" s="17">
        <v>0.105055915620985</v>
      </c>
      <c r="L9" s="17">
        <v>4.8041241450168401E-2</v>
      </c>
      <c r="M9" s="17"/>
      <c r="N9" s="17">
        <v>0.220826387852365</v>
      </c>
      <c r="O9" s="17">
        <v>9.8696465126323796E-2</v>
      </c>
      <c r="P9" s="17">
        <v>0.19378769372218299</v>
      </c>
      <c r="Q9" s="17">
        <v>0.10712064077628899</v>
      </c>
      <c r="R9" s="17">
        <v>0.15137376609651801</v>
      </c>
      <c r="S9" s="17">
        <v>0</v>
      </c>
      <c r="T9" s="17">
        <v>0.113051696460352</v>
      </c>
      <c r="U9" s="17">
        <v>0.205794145062176</v>
      </c>
      <c r="V9" s="17">
        <v>0.184152676130174</v>
      </c>
      <c r="W9" s="17">
        <v>0.19362787355965</v>
      </c>
      <c r="X9" s="17">
        <v>4.3796762995319899E-2</v>
      </c>
      <c r="Y9" s="17">
        <v>0.14733152833721799</v>
      </c>
      <c r="Z9" s="17">
        <v>0.20019877214125401</v>
      </c>
      <c r="AA9" s="17">
        <v>7.2642430443076098E-2</v>
      </c>
      <c r="AB9" s="17">
        <v>0.13847407572269901</v>
      </c>
      <c r="AC9" s="17">
        <v>6.7762223153860698E-2</v>
      </c>
      <c r="AD9" s="17">
        <v>0.23987186102376801</v>
      </c>
      <c r="AE9" s="17"/>
      <c r="AF9" s="17">
        <v>0.197060131476304</v>
      </c>
      <c r="AG9" s="17">
        <v>0.13709888127217901</v>
      </c>
    </row>
    <row r="10" spans="2:33" ht="28.7" x14ac:dyDescent="0.5">
      <c r="B10" s="18" t="s">
        <v>459</v>
      </c>
      <c r="C10" s="17">
        <v>0.37781821191227399</v>
      </c>
      <c r="D10" s="17">
        <v>0.38018457229922398</v>
      </c>
      <c r="E10" s="17">
        <v>0.37476509694211402</v>
      </c>
      <c r="F10" s="17"/>
      <c r="G10" s="17">
        <v>0.446402951172369</v>
      </c>
      <c r="H10" s="17">
        <v>0.40862018737742301</v>
      </c>
      <c r="I10" s="17">
        <v>0.41288662138497201</v>
      </c>
      <c r="J10" s="17">
        <v>0.35274708776622798</v>
      </c>
      <c r="K10" s="17">
        <v>0.37369447613322798</v>
      </c>
      <c r="L10" s="17">
        <v>0.332217735109544</v>
      </c>
      <c r="M10" s="17"/>
      <c r="N10" s="17">
        <v>0.25280065353111603</v>
      </c>
      <c r="O10" s="17">
        <v>0.33236866443115198</v>
      </c>
      <c r="P10" s="17">
        <v>0.30090082787107297</v>
      </c>
      <c r="Q10" s="17">
        <v>0.43552568025764699</v>
      </c>
      <c r="R10" s="17">
        <v>0.46711082184916802</v>
      </c>
      <c r="S10" s="17">
        <v>0.73579814234278396</v>
      </c>
      <c r="T10" s="17">
        <v>0.43855620395621298</v>
      </c>
      <c r="U10" s="17">
        <v>0.36303334724977299</v>
      </c>
      <c r="V10" s="17">
        <v>0.376893272573191</v>
      </c>
      <c r="W10" s="17">
        <v>0.431593419883744</v>
      </c>
      <c r="X10" s="17">
        <v>0.41321837930532301</v>
      </c>
      <c r="Y10" s="17">
        <v>0.31403291556169899</v>
      </c>
      <c r="Z10" s="17">
        <v>0.38922426969637802</v>
      </c>
      <c r="AA10" s="17">
        <v>0.530562016712395</v>
      </c>
      <c r="AB10" s="17">
        <v>0.374841881025817</v>
      </c>
      <c r="AC10" s="17">
        <v>0.55136424404526496</v>
      </c>
      <c r="AD10" s="17">
        <v>0.36987235861234402</v>
      </c>
      <c r="AE10" s="17"/>
      <c r="AF10" s="17">
        <v>0.41615634257343698</v>
      </c>
      <c r="AG10" s="17">
        <v>0.35255420488679601</v>
      </c>
    </row>
    <row r="11" spans="2:33" ht="28.7" x14ac:dyDescent="0.5">
      <c r="B11" s="18" t="s">
        <v>460</v>
      </c>
      <c r="C11" s="17">
        <v>0.28072434977740901</v>
      </c>
      <c r="D11" s="17">
        <v>0.27415644810381701</v>
      </c>
      <c r="E11" s="17">
        <v>0.28797922417861499</v>
      </c>
      <c r="F11" s="17"/>
      <c r="G11" s="17">
        <v>0.14039352642901601</v>
      </c>
      <c r="H11" s="17">
        <v>0.248235447309332</v>
      </c>
      <c r="I11" s="17">
        <v>0.24515867789201601</v>
      </c>
      <c r="J11" s="17">
        <v>0.30530196276284799</v>
      </c>
      <c r="K11" s="17">
        <v>0.311405362705994</v>
      </c>
      <c r="L11" s="17">
        <v>0.33609656045055197</v>
      </c>
      <c r="M11" s="17"/>
      <c r="N11" s="17">
        <v>0.29200144140928602</v>
      </c>
      <c r="O11" s="17">
        <v>0.34940707597545401</v>
      </c>
      <c r="P11" s="17">
        <v>0.13866185895504801</v>
      </c>
      <c r="Q11" s="17">
        <v>0.29280865450870103</v>
      </c>
      <c r="R11" s="17">
        <v>0.127254286322705</v>
      </c>
      <c r="S11" s="17">
        <v>0.26420185765721599</v>
      </c>
      <c r="T11" s="17">
        <v>0.18627856394849199</v>
      </c>
      <c r="U11" s="17">
        <v>0.32007711771488601</v>
      </c>
      <c r="V11" s="17">
        <v>0.30150856767504303</v>
      </c>
      <c r="W11" s="17">
        <v>0.13735435006763699</v>
      </c>
      <c r="X11" s="17">
        <v>0.47593988563655698</v>
      </c>
      <c r="Y11" s="17">
        <v>0.32938473432952098</v>
      </c>
      <c r="Z11" s="17">
        <v>0.18515316769660101</v>
      </c>
      <c r="AA11" s="17">
        <v>0.32210174488906501</v>
      </c>
      <c r="AB11" s="17">
        <v>0.330096290089952</v>
      </c>
      <c r="AC11" s="17">
        <v>0.17155188494943499</v>
      </c>
      <c r="AD11" s="17">
        <v>0.17446853567706999</v>
      </c>
      <c r="AE11" s="17"/>
      <c r="AF11" s="17">
        <v>0.269008376728334</v>
      </c>
      <c r="AG11" s="17">
        <v>0.28844492509805097</v>
      </c>
    </row>
    <row r="12" spans="2:33" x14ac:dyDescent="0.5">
      <c r="B12" s="18" t="s">
        <v>443</v>
      </c>
      <c r="C12" s="19">
        <v>0.18054078138605301</v>
      </c>
      <c r="D12" s="19">
        <v>0.14833321063924201</v>
      </c>
      <c r="E12" s="19">
        <v>0.211485013978782</v>
      </c>
      <c r="F12" s="19"/>
      <c r="G12" s="19">
        <v>7.8732096216221806E-2</v>
      </c>
      <c r="H12" s="19">
        <v>7.8528772803464097E-2</v>
      </c>
      <c r="I12" s="19">
        <v>0.123727476226432</v>
      </c>
      <c r="J12" s="19">
        <v>0.19784824157226499</v>
      </c>
      <c r="K12" s="19">
        <v>0.209844245539793</v>
      </c>
      <c r="L12" s="19">
        <v>0.283644462989736</v>
      </c>
      <c r="M12" s="19"/>
      <c r="N12" s="19">
        <v>0.23437151720723301</v>
      </c>
      <c r="O12" s="19">
        <v>0.21952779446707099</v>
      </c>
      <c r="P12" s="19">
        <v>0.366649619451696</v>
      </c>
      <c r="Q12" s="19">
        <v>0.16454502445736199</v>
      </c>
      <c r="R12" s="19">
        <v>0.25426112573161003</v>
      </c>
      <c r="S12" s="19">
        <v>0</v>
      </c>
      <c r="T12" s="19">
        <v>0.262113535634943</v>
      </c>
      <c r="U12" s="19">
        <v>0.111095389973165</v>
      </c>
      <c r="V12" s="19">
        <v>0.13744548362159101</v>
      </c>
      <c r="W12" s="19">
        <v>0.23742435648896901</v>
      </c>
      <c r="X12" s="19">
        <v>6.7044972062799801E-2</v>
      </c>
      <c r="Y12" s="19">
        <v>0.20925082177156201</v>
      </c>
      <c r="Z12" s="19">
        <v>0.22542379046576599</v>
      </c>
      <c r="AA12" s="19">
        <v>7.4693807955463001E-2</v>
      </c>
      <c r="AB12" s="19">
        <v>0.15658775316153201</v>
      </c>
      <c r="AC12" s="19">
        <v>0.209321647851439</v>
      </c>
      <c r="AD12" s="19">
        <v>0.21578724468681801</v>
      </c>
      <c r="AE12" s="19"/>
      <c r="AF12" s="19">
        <v>0.117775149221925</v>
      </c>
      <c r="AG12" s="19">
        <v>0.22190198874297401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0.124341126258056</v>
      </c>
      <c r="D9" s="17">
        <v>0.14156000048749501</v>
      </c>
      <c r="E9" s="17">
        <v>0.108653008238924</v>
      </c>
      <c r="F9" s="17"/>
      <c r="G9" s="17">
        <v>0.19578147089214001</v>
      </c>
      <c r="H9" s="17">
        <v>0.23740243593948601</v>
      </c>
      <c r="I9" s="17">
        <v>0.17456387642708601</v>
      </c>
      <c r="J9" s="17">
        <v>8.3935639137276905E-2</v>
      </c>
      <c r="K9" s="17">
        <v>8.5770983163879197E-2</v>
      </c>
      <c r="L9" s="17">
        <v>5.6196357424256597E-2</v>
      </c>
      <c r="M9" s="17"/>
      <c r="N9" s="17">
        <v>0.11752629546641601</v>
      </c>
      <c r="O9" s="17">
        <v>0.10362086001420601</v>
      </c>
      <c r="P9" s="17">
        <v>6.92367751320066E-2</v>
      </c>
      <c r="Q9" s="17">
        <v>3.6602238310983901E-2</v>
      </c>
      <c r="R9" s="17">
        <v>0</v>
      </c>
      <c r="S9" s="17">
        <v>0</v>
      </c>
      <c r="T9" s="17">
        <v>8.2931436933792402E-2</v>
      </c>
      <c r="U9" s="17">
        <v>0.19005413984338901</v>
      </c>
      <c r="V9" s="17">
        <v>9.8508451790342705E-2</v>
      </c>
      <c r="W9" s="17">
        <v>0.16872955534926101</v>
      </c>
      <c r="X9" s="17">
        <v>0.15955922455826599</v>
      </c>
      <c r="Y9" s="17">
        <v>0.10678046991197999</v>
      </c>
      <c r="Z9" s="17">
        <v>0.14745570774611999</v>
      </c>
      <c r="AA9" s="17">
        <v>6.6632041680469906E-2</v>
      </c>
      <c r="AB9" s="17">
        <v>0.12127554498957099</v>
      </c>
      <c r="AC9" s="17">
        <v>0.103702872170625</v>
      </c>
      <c r="AD9" s="17">
        <v>0.161856080634488</v>
      </c>
      <c r="AE9" s="17"/>
      <c r="AF9" s="17">
        <v>0.15837406712999</v>
      </c>
      <c r="AG9" s="17">
        <v>0.10191414710027299</v>
      </c>
    </row>
    <row r="10" spans="2:33" ht="28.7" x14ac:dyDescent="0.5">
      <c r="B10" s="18" t="s">
        <v>459</v>
      </c>
      <c r="C10" s="17">
        <v>0.35769151376202402</v>
      </c>
      <c r="D10" s="17">
        <v>0.40253592885293699</v>
      </c>
      <c r="E10" s="17">
        <v>0.31309212919987001</v>
      </c>
      <c r="F10" s="17"/>
      <c r="G10" s="17">
        <v>0.500287375763803</v>
      </c>
      <c r="H10" s="17">
        <v>0.443641011875612</v>
      </c>
      <c r="I10" s="17">
        <v>0.42673974557917999</v>
      </c>
      <c r="J10" s="17">
        <v>0.33108224025869598</v>
      </c>
      <c r="K10" s="17">
        <v>0.302160788416033</v>
      </c>
      <c r="L10" s="17">
        <v>0.26491730319769202</v>
      </c>
      <c r="M10" s="17"/>
      <c r="N10" s="17">
        <v>0.33166137166361498</v>
      </c>
      <c r="O10" s="17">
        <v>0.29684785956057302</v>
      </c>
      <c r="P10" s="17">
        <v>0.50206243812201001</v>
      </c>
      <c r="Q10" s="17">
        <v>0.39242928422015599</v>
      </c>
      <c r="R10" s="17">
        <v>0.229454875826966</v>
      </c>
      <c r="S10" s="17">
        <v>0.45911667996375199</v>
      </c>
      <c r="T10" s="17">
        <v>0.31752902350881301</v>
      </c>
      <c r="U10" s="17">
        <v>0.30668685488792402</v>
      </c>
      <c r="V10" s="17">
        <v>0.374657252878215</v>
      </c>
      <c r="W10" s="17">
        <v>0.34667927152624001</v>
      </c>
      <c r="X10" s="17">
        <v>0.41101514257258898</v>
      </c>
      <c r="Y10" s="17">
        <v>0.33725700440760298</v>
      </c>
      <c r="Z10" s="17">
        <v>0.40536203478687299</v>
      </c>
      <c r="AA10" s="17">
        <v>0.69192122144574897</v>
      </c>
      <c r="AB10" s="17">
        <v>0.31967488070210998</v>
      </c>
      <c r="AC10" s="17">
        <v>0.51039550476227802</v>
      </c>
      <c r="AD10" s="17">
        <v>0.32209651368226799</v>
      </c>
      <c r="AE10" s="17"/>
      <c r="AF10" s="17">
        <v>0.38649784010705202</v>
      </c>
      <c r="AG10" s="17">
        <v>0.338708761640094</v>
      </c>
    </row>
    <row r="11" spans="2:33" ht="28.7" x14ac:dyDescent="0.5">
      <c r="B11" s="18" t="s">
        <v>460</v>
      </c>
      <c r="C11" s="17">
        <v>0.31187922621745601</v>
      </c>
      <c r="D11" s="17">
        <v>0.27865392522354299</v>
      </c>
      <c r="E11" s="17">
        <v>0.34428781811148301</v>
      </c>
      <c r="F11" s="17"/>
      <c r="G11" s="17">
        <v>0.175779238379839</v>
      </c>
      <c r="H11" s="17">
        <v>0.21835639524002701</v>
      </c>
      <c r="I11" s="17">
        <v>0.27581981776105002</v>
      </c>
      <c r="J11" s="17">
        <v>0.37060363194554202</v>
      </c>
      <c r="K11" s="17">
        <v>0.35318149373895202</v>
      </c>
      <c r="L11" s="17">
        <v>0.36527171642665701</v>
      </c>
      <c r="M11" s="17"/>
      <c r="N11" s="17">
        <v>0.38750629648133</v>
      </c>
      <c r="O11" s="17">
        <v>0.38962054442420302</v>
      </c>
      <c r="P11" s="17">
        <v>6.2051167294286502E-2</v>
      </c>
      <c r="Q11" s="17">
        <v>0.34330045280619997</v>
      </c>
      <c r="R11" s="17">
        <v>0.46114658665674702</v>
      </c>
      <c r="S11" s="17">
        <v>0.373227453854453</v>
      </c>
      <c r="T11" s="17">
        <v>0.32799516758073</v>
      </c>
      <c r="U11" s="17">
        <v>0.366952314756607</v>
      </c>
      <c r="V11" s="17">
        <v>0.34976936425802002</v>
      </c>
      <c r="W11" s="17">
        <v>0.26253337254751402</v>
      </c>
      <c r="X11" s="17">
        <v>0.317135281277242</v>
      </c>
      <c r="Y11" s="17">
        <v>0.31378954785109697</v>
      </c>
      <c r="Z11" s="17">
        <v>0.23078814975418099</v>
      </c>
      <c r="AA11" s="17">
        <v>0.12320816186146601</v>
      </c>
      <c r="AB11" s="17">
        <v>0.33559688472118898</v>
      </c>
      <c r="AC11" s="17">
        <v>0.116845852073725</v>
      </c>
      <c r="AD11" s="17">
        <v>0.31478053706419301</v>
      </c>
      <c r="AE11" s="17"/>
      <c r="AF11" s="17">
        <v>0.316353409987502</v>
      </c>
      <c r="AG11" s="17">
        <v>0.308930834935712</v>
      </c>
    </row>
    <row r="12" spans="2:33" x14ac:dyDescent="0.5">
      <c r="B12" s="18" t="s">
        <v>443</v>
      </c>
      <c r="C12" s="19">
        <v>0.20608813376246499</v>
      </c>
      <c r="D12" s="19">
        <v>0.17725014543602499</v>
      </c>
      <c r="E12" s="19">
        <v>0.23396704444972299</v>
      </c>
      <c r="F12" s="19"/>
      <c r="G12" s="19">
        <v>0.12815191496421899</v>
      </c>
      <c r="H12" s="19">
        <v>0.10060015694487399</v>
      </c>
      <c r="I12" s="19">
        <v>0.12287656023268401</v>
      </c>
      <c r="J12" s="19">
        <v>0.21437848865848499</v>
      </c>
      <c r="K12" s="19">
        <v>0.25888673468113599</v>
      </c>
      <c r="L12" s="19">
        <v>0.31361462295139397</v>
      </c>
      <c r="M12" s="19"/>
      <c r="N12" s="19">
        <v>0.163306036388639</v>
      </c>
      <c r="O12" s="19">
        <v>0.20991073600101801</v>
      </c>
      <c r="P12" s="19">
        <v>0.366649619451696</v>
      </c>
      <c r="Q12" s="19">
        <v>0.22766802466266001</v>
      </c>
      <c r="R12" s="19">
        <v>0.30939853751628599</v>
      </c>
      <c r="S12" s="19">
        <v>0.16765586618179501</v>
      </c>
      <c r="T12" s="19">
        <v>0.27154437197666398</v>
      </c>
      <c r="U12" s="19">
        <v>0.136306690512079</v>
      </c>
      <c r="V12" s="19">
        <v>0.177064931073421</v>
      </c>
      <c r="W12" s="19">
        <v>0.22205780057698499</v>
      </c>
      <c r="X12" s="19">
        <v>0.112290351591903</v>
      </c>
      <c r="Y12" s="19">
        <v>0.24217297782932001</v>
      </c>
      <c r="Z12" s="19">
        <v>0.21639410771282599</v>
      </c>
      <c r="AA12" s="19">
        <v>0.11823857501231499</v>
      </c>
      <c r="AB12" s="19">
        <v>0.22345268958712899</v>
      </c>
      <c r="AC12" s="19">
        <v>0.26905577099337102</v>
      </c>
      <c r="AD12" s="19">
        <v>0.20126686861904999</v>
      </c>
      <c r="AE12" s="19"/>
      <c r="AF12" s="19">
        <v>0.13877468277545499</v>
      </c>
      <c r="AG12" s="19">
        <v>0.25044625632392098</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0.11046407325718199</v>
      </c>
      <c r="D9" s="17">
        <v>0.12418192328434199</v>
      </c>
      <c r="E9" s="17">
        <v>9.8009906029994695E-2</v>
      </c>
      <c r="F9" s="17"/>
      <c r="G9" s="17">
        <v>0.172922114650118</v>
      </c>
      <c r="H9" s="17">
        <v>0.13580989805235999</v>
      </c>
      <c r="I9" s="17">
        <v>0.14455090609814</v>
      </c>
      <c r="J9" s="17">
        <v>0.12588318875736701</v>
      </c>
      <c r="K9" s="17">
        <v>8.7974555473636307E-2</v>
      </c>
      <c r="L9" s="17">
        <v>5.0586658705174599E-2</v>
      </c>
      <c r="M9" s="17"/>
      <c r="N9" s="17">
        <v>0.106900917886188</v>
      </c>
      <c r="O9" s="17">
        <v>0.111230773322385</v>
      </c>
      <c r="P9" s="17">
        <v>0.18314009686565599</v>
      </c>
      <c r="Q9" s="17">
        <v>5.6245597935405303E-2</v>
      </c>
      <c r="R9" s="17">
        <v>0</v>
      </c>
      <c r="S9" s="17">
        <v>0</v>
      </c>
      <c r="T9" s="17">
        <v>9.6148767987132996E-2</v>
      </c>
      <c r="U9" s="17">
        <v>0.12363855573712999</v>
      </c>
      <c r="V9" s="17">
        <v>0.115985018905541</v>
      </c>
      <c r="W9" s="17">
        <v>0.11472831765171999</v>
      </c>
      <c r="X9" s="17">
        <v>0.30976767665336302</v>
      </c>
      <c r="Y9" s="17">
        <v>8.1985660526775597E-2</v>
      </c>
      <c r="Z9" s="17">
        <v>0.10923538318998</v>
      </c>
      <c r="AA9" s="17">
        <v>0</v>
      </c>
      <c r="AB9" s="17">
        <v>9.3820835142437803E-2</v>
      </c>
      <c r="AC9" s="17">
        <v>0.260832644597916</v>
      </c>
      <c r="AD9" s="17">
        <v>0.18573289768036999</v>
      </c>
      <c r="AE9" s="17"/>
      <c r="AF9" s="17">
        <v>0.11477119985689201</v>
      </c>
      <c r="AG9" s="17">
        <v>0.10762576907286001</v>
      </c>
    </row>
    <row r="10" spans="2:33" ht="28.7" x14ac:dyDescent="0.5">
      <c r="B10" s="18" t="s">
        <v>459</v>
      </c>
      <c r="C10" s="17">
        <v>0.35999092472139999</v>
      </c>
      <c r="D10" s="17">
        <v>0.399670789967632</v>
      </c>
      <c r="E10" s="17">
        <v>0.32182891868909802</v>
      </c>
      <c r="F10" s="17"/>
      <c r="G10" s="17">
        <v>0.41854483239547802</v>
      </c>
      <c r="H10" s="17">
        <v>0.44236999875134497</v>
      </c>
      <c r="I10" s="17">
        <v>0.40327087933121603</v>
      </c>
      <c r="J10" s="17">
        <v>0.30606277521761999</v>
      </c>
      <c r="K10" s="17">
        <v>0.32048080589067801</v>
      </c>
      <c r="L10" s="17">
        <v>0.330584398904262</v>
      </c>
      <c r="M10" s="17"/>
      <c r="N10" s="17">
        <v>0.34406170777193201</v>
      </c>
      <c r="O10" s="17">
        <v>0.28791874283520502</v>
      </c>
      <c r="P10" s="17">
        <v>0.17443238301783701</v>
      </c>
      <c r="Q10" s="17">
        <v>0.301993459073503</v>
      </c>
      <c r="R10" s="17">
        <v>0.34385163060540902</v>
      </c>
      <c r="S10" s="17">
        <v>0.47649998283342498</v>
      </c>
      <c r="T10" s="17">
        <v>0.35116158195416702</v>
      </c>
      <c r="U10" s="17">
        <v>0.41979890588824897</v>
      </c>
      <c r="V10" s="17">
        <v>0.44839755823218203</v>
      </c>
      <c r="W10" s="17">
        <v>0.36109141607015299</v>
      </c>
      <c r="X10" s="17">
        <v>0.204145750069476</v>
      </c>
      <c r="Y10" s="17">
        <v>0.28710099699387398</v>
      </c>
      <c r="Z10" s="17">
        <v>0.43295368493537001</v>
      </c>
      <c r="AA10" s="17">
        <v>0.60320444715547195</v>
      </c>
      <c r="AB10" s="17">
        <v>0.32786366239051001</v>
      </c>
      <c r="AC10" s="17">
        <v>0.33020143374854799</v>
      </c>
      <c r="AD10" s="17">
        <v>0.38980177847019098</v>
      </c>
      <c r="AE10" s="17"/>
      <c r="AF10" s="17">
        <v>0.40732000858077499</v>
      </c>
      <c r="AG10" s="17">
        <v>0.32880207209578299</v>
      </c>
    </row>
    <row r="11" spans="2:33" ht="28.7" x14ac:dyDescent="0.5">
      <c r="B11" s="18" t="s">
        <v>460</v>
      </c>
      <c r="C11" s="17">
        <v>0.359759541558341</v>
      </c>
      <c r="D11" s="17">
        <v>0.35048951729045202</v>
      </c>
      <c r="E11" s="17">
        <v>0.368279353396116</v>
      </c>
      <c r="F11" s="17"/>
      <c r="G11" s="17">
        <v>0.32037704764559799</v>
      </c>
      <c r="H11" s="17">
        <v>0.31180944586163001</v>
      </c>
      <c r="I11" s="17">
        <v>0.34767551753206</v>
      </c>
      <c r="J11" s="17">
        <v>0.37026808275101403</v>
      </c>
      <c r="K11" s="17">
        <v>0.40854547980980299</v>
      </c>
      <c r="L11" s="17">
        <v>0.36823774353842997</v>
      </c>
      <c r="M11" s="17"/>
      <c r="N11" s="17">
        <v>0.44894053399209999</v>
      </c>
      <c r="O11" s="17">
        <v>0.431950201880405</v>
      </c>
      <c r="P11" s="17">
        <v>0.275777900664811</v>
      </c>
      <c r="Q11" s="17">
        <v>0.53035727140997602</v>
      </c>
      <c r="R11" s="17">
        <v>0.34674983187830499</v>
      </c>
      <c r="S11" s="17">
        <v>0.52350001716657502</v>
      </c>
      <c r="T11" s="17">
        <v>0.41310637571277598</v>
      </c>
      <c r="U11" s="17">
        <v>0.31980111031307401</v>
      </c>
      <c r="V11" s="17">
        <v>0.34176632074584201</v>
      </c>
      <c r="W11" s="17">
        <v>0.35857672994203799</v>
      </c>
      <c r="X11" s="17">
        <v>0.41904160121436101</v>
      </c>
      <c r="Y11" s="17">
        <v>0.387437571882777</v>
      </c>
      <c r="Z11" s="17">
        <v>0.27799440013784399</v>
      </c>
      <c r="AA11" s="17">
        <v>0.35325078578767599</v>
      </c>
      <c r="AB11" s="17">
        <v>0.37074730204003098</v>
      </c>
      <c r="AC11" s="17">
        <v>0.29257243892416401</v>
      </c>
      <c r="AD11" s="17">
        <v>0.235420437230001</v>
      </c>
      <c r="AE11" s="17"/>
      <c r="AF11" s="17">
        <v>0.37322351904905199</v>
      </c>
      <c r="AG11" s="17">
        <v>0.350887068747328</v>
      </c>
    </row>
    <row r="12" spans="2:33" x14ac:dyDescent="0.5">
      <c r="B12" s="18" t="s">
        <v>443</v>
      </c>
      <c r="C12" s="19">
        <v>0.16978546046307599</v>
      </c>
      <c r="D12" s="19">
        <v>0.12565776945757401</v>
      </c>
      <c r="E12" s="19">
        <v>0.21188182188479099</v>
      </c>
      <c r="F12" s="19"/>
      <c r="G12" s="19">
        <v>8.8156005308806698E-2</v>
      </c>
      <c r="H12" s="19">
        <v>0.110010657334665</v>
      </c>
      <c r="I12" s="19">
        <v>0.104502697038584</v>
      </c>
      <c r="J12" s="19">
        <v>0.197785953273999</v>
      </c>
      <c r="K12" s="19">
        <v>0.182999158825883</v>
      </c>
      <c r="L12" s="19">
        <v>0.25059119885213299</v>
      </c>
      <c r="M12" s="19"/>
      <c r="N12" s="19">
        <v>0.10009684034978</v>
      </c>
      <c r="O12" s="19">
        <v>0.16890028196200399</v>
      </c>
      <c r="P12" s="19">
        <v>0.366649619451696</v>
      </c>
      <c r="Q12" s="19">
        <v>0.111403671581116</v>
      </c>
      <c r="R12" s="19">
        <v>0.30939853751628599</v>
      </c>
      <c r="S12" s="19">
        <v>0</v>
      </c>
      <c r="T12" s="19">
        <v>0.13958327434592399</v>
      </c>
      <c r="U12" s="19">
        <v>0.13676142806154701</v>
      </c>
      <c r="V12" s="19">
        <v>9.3851102116434798E-2</v>
      </c>
      <c r="W12" s="19">
        <v>0.16560353633608901</v>
      </c>
      <c r="X12" s="19">
        <v>6.7044972062799801E-2</v>
      </c>
      <c r="Y12" s="19">
        <v>0.24347577059657399</v>
      </c>
      <c r="Z12" s="19">
        <v>0.17981653173680601</v>
      </c>
      <c r="AA12" s="19">
        <v>4.3544767056852098E-2</v>
      </c>
      <c r="AB12" s="19">
        <v>0.20756820042702101</v>
      </c>
      <c r="AC12" s="19">
        <v>0.116393482729372</v>
      </c>
      <c r="AD12" s="19">
        <v>0.189044886619439</v>
      </c>
      <c r="AE12" s="19"/>
      <c r="AF12" s="19">
        <v>0.10468527251328</v>
      </c>
      <c r="AG12" s="19">
        <v>0.212685090084029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0.18271693249719501</v>
      </c>
      <c r="D9" s="17">
        <v>0.18414633701734101</v>
      </c>
      <c r="E9" s="17">
        <v>0.18208224725852501</v>
      </c>
      <c r="F9" s="17"/>
      <c r="G9" s="17">
        <v>0.30812403591235499</v>
      </c>
      <c r="H9" s="17">
        <v>0.28472180669934599</v>
      </c>
      <c r="I9" s="17">
        <v>0.22553124176956299</v>
      </c>
      <c r="J9" s="17">
        <v>0.145876518112353</v>
      </c>
      <c r="K9" s="17">
        <v>0.159021580078228</v>
      </c>
      <c r="L9" s="17">
        <v>9.3589527271346201E-2</v>
      </c>
      <c r="M9" s="17"/>
      <c r="N9" s="17">
        <v>0.11721973622981501</v>
      </c>
      <c r="O9" s="17">
        <v>0.166958160640374</v>
      </c>
      <c r="P9" s="17">
        <v>0.19378769372218299</v>
      </c>
      <c r="Q9" s="17">
        <v>0.159384641837476</v>
      </c>
      <c r="R9" s="17">
        <v>7.8008431965659999E-2</v>
      </c>
      <c r="S9" s="17">
        <v>0.23243487359100801</v>
      </c>
      <c r="T9" s="17">
        <v>0.156545466168383</v>
      </c>
      <c r="U9" s="17">
        <v>0.197012242799179</v>
      </c>
      <c r="V9" s="17">
        <v>0.27531680324659102</v>
      </c>
      <c r="W9" s="17">
        <v>0.16872955534926101</v>
      </c>
      <c r="X9" s="17">
        <v>0.242085409642809</v>
      </c>
      <c r="Y9" s="17">
        <v>0.171993851524403</v>
      </c>
      <c r="Z9" s="17">
        <v>0.19551272937408001</v>
      </c>
      <c r="AA9" s="17">
        <v>0.221980857651218</v>
      </c>
      <c r="AB9" s="17">
        <v>0.156283221581447</v>
      </c>
      <c r="AC9" s="17">
        <v>0.231199218466418</v>
      </c>
      <c r="AD9" s="17">
        <v>0.22843906765067001</v>
      </c>
      <c r="AE9" s="17"/>
      <c r="AF9" s="17">
        <v>0.2239484923127</v>
      </c>
      <c r="AG9" s="17">
        <v>0.15554621762701101</v>
      </c>
    </row>
    <row r="10" spans="2:33" ht="28.7" x14ac:dyDescent="0.5">
      <c r="B10" s="18" t="s">
        <v>459</v>
      </c>
      <c r="C10" s="17">
        <v>0.34201366802913002</v>
      </c>
      <c r="D10" s="17">
        <v>0.38613142227823199</v>
      </c>
      <c r="E10" s="17">
        <v>0.29961456883008403</v>
      </c>
      <c r="F10" s="17"/>
      <c r="G10" s="17">
        <v>0.40032718046299198</v>
      </c>
      <c r="H10" s="17">
        <v>0.420703766302579</v>
      </c>
      <c r="I10" s="17">
        <v>0.40494922516730802</v>
      </c>
      <c r="J10" s="17">
        <v>0.33014642555226598</v>
      </c>
      <c r="K10" s="17">
        <v>0.29273006180339201</v>
      </c>
      <c r="L10" s="17">
        <v>0.27246284692005501</v>
      </c>
      <c r="M10" s="17"/>
      <c r="N10" s="17">
        <v>0.26480591138451898</v>
      </c>
      <c r="O10" s="17">
        <v>0.34805026118591398</v>
      </c>
      <c r="P10" s="17">
        <v>0.37751151953183398</v>
      </c>
      <c r="Q10" s="17">
        <v>0.33545260775138802</v>
      </c>
      <c r="R10" s="17">
        <v>0.15144644386130601</v>
      </c>
      <c r="S10" s="17">
        <v>0.26420185765721599</v>
      </c>
      <c r="T10" s="17">
        <v>0.37581387930127103</v>
      </c>
      <c r="U10" s="17">
        <v>0.361247584708071</v>
      </c>
      <c r="V10" s="17">
        <v>0.30797315076450599</v>
      </c>
      <c r="W10" s="17">
        <v>0.43764611457478603</v>
      </c>
      <c r="X10" s="17">
        <v>0.26603715117288801</v>
      </c>
      <c r="Y10" s="17">
        <v>0.35489353293355902</v>
      </c>
      <c r="Z10" s="17">
        <v>0.37732961255953301</v>
      </c>
      <c r="AA10" s="17">
        <v>0.51868948167165096</v>
      </c>
      <c r="AB10" s="17">
        <v>0.32831147950669798</v>
      </c>
      <c r="AC10" s="17">
        <v>0.32623979887904597</v>
      </c>
      <c r="AD10" s="17">
        <v>0.23697780341160399</v>
      </c>
      <c r="AE10" s="17"/>
      <c r="AF10" s="17">
        <v>0.384072426282146</v>
      </c>
      <c r="AG10" s="17">
        <v>0.31429784710457198</v>
      </c>
    </row>
    <row r="11" spans="2:33" ht="28.7" x14ac:dyDescent="0.5">
      <c r="B11" s="18" t="s">
        <v>460</v>
      </c>
      <c r="C11" s="17">
        <v>0.306132107423712</v>
      </c>
      <c r="D11" s="17">
        <v>0.29651728176616499</v>
      </c>
      <c r="E11" s="17">
        <v>0.31476802400027998</v>
      </c>
      <c r="F11" s="17"/>
      <c r="G11" s="17">
        <v>0.21567209218482999</v>
      </c>
      <c r="H11" s="17">
        <v>0.193793417278218</v>
      </c>
      <c r="I11" s="17">
        <v>0.25328499911422298</v>
      </c>
      <c r="J11" s="17">
        <v>0.37043743048972999</v>
      </c>
      <c r="K11" s="17">
        <v>0.35072321345641</v>
      </c>
      <c r="L11" s="17">
        <v>0.35928914634331599</v>
      </c>
      <c r="M11" s="17"/>
      <c r="N11" s="17">
        <v>0.46328224127730899</v>
      </c>
      <c r="O11" s="17">
        <v>0.31609129621170801</v>
      </c>
      <c r="P11" s="17">
        <v>0.163028809153305</v>
      </c>
      <c r="Q11" s="17">
        <v>0.33814240026333597</v>
      </c>
      <c r="R11" s="17">
        <v>0.53451192078760501</v>
      </c>
      <c r="S11" s="17">
        <v>0.16765586618179501</v>
      </c>
      <c r="T11" s="17">
        <v>0.24669806735435801</v>
      </c>
      <c r="U11" s="17">
        <v>0.30034364379761302</v>
      </c>
      <c r="V11" s="17">
        <v>0.28831129616371898</v>
      </c>
      <c r="W11" s="17">
        <v>0.22840811831456501</v>
      </c>
      <c r="X11" s="17">
        <v>0.38103570412618398</v>
      </c>
      <c r="Y11" s="17">
        <v>0.27634714584653403</v>
      </c>
      <c r="Z11" s="17">
        <v>0.213000554016058</v>
      </c>
      <c r="AA11" s="17">
        <v>0.18463585272166799</v>
      </c>
      <c r="AB11" s="17">
        <v>0.36668710933798099</v>
      </c>
      <c r="AC11" s="17">
        <v>0.357809234214435</v>
      </c>
      <c r="AD11" s="17">
        <v>0.29253750713147503</v>
      </c>
      <c r="AE11" s="17"/>
      <c r="AF11" s="17">
        <v>0.26873233310245498</v>
      </c>
      <c r="AG11" s="17">
        <v>0.330777757717786</v>
      </c>
    </row>
    <row r="12" spans="2:33" x14ac:dyDescent="0.5">
      <c r="B12" s="18" t="s">
        <v>443</v>
      </c>
      <c r="C12" s="19">
        <v>0.169137292049963</v>
      </c>
      <c r="D12" s="19">
        <v>0.13320495893826301</v>
      </c>
      <c r="E12" s="19">
        <v>0.20353515991111201</v>
      </c>
      <c r="F12" s="19"/>
      <c r="G12" s="19">
        <v>7.5876691439822702E-2</v>
      </c>
      <c r="H12" s="19">
        <v>0.100781009719858</v>
      </c>
      <c r="I12" s="19">
        <v>0.116234533948906</v>
      </c>
      <c r="J12" s="19">
        <v>0.15353962584565001</v>
      </c>
      <c r="K12" s="19">
        <v>0.19752514466196999</v>
      </c>
      <c r="L12" s="19">
        <v>0.27465847946528299</v>
      </c>
      <c r="M12" s="19"/>
      <c r="N12" s="19">
        <v>0.15469211110835601</v>
      </c>
      <c r="O12" s="19">
        <v>0.16890028196200399</v>
      </c>
      <c r="P12" s="19">
        <v>0.26567197759267802</v>
      </c>
      <c r="Q12" s="19">
        <v>0.16702035014780001</v>
      </c>
      <c r="R12" s="19">
        <v>0.23603320338542899</v>
      </c>
      <c r="S12" s="19">
        <v>0.33570740256998</v>
      </c>
      <c r="T12" s="19">
        <v>0.220942587175988</v>
      </c>
      <c r="U12" s="19">
        <v>0.141396528695137</v>
      </c>
      <c r="V12" s="19">
        <v>0.12839874982518401</v>
      </c>
      <c r="W12" s="19">
        <v>0.16521621176138801</v>
      </c>
      <c r="X12" s="19">
        <v>0.11084173505812001</v>
      </c>
      <c r="Y12" s="19">
        <v>0.19676546969550299</v>
      </c>
      <c r="Z12" s="19">
        <v>0.21415710405032901</v>
      </c>
      <c r="AA12" s="19">
        <v>7.4693807955463001E-2</v>
      </c>
      <c r="AB12" s="19">
        <v>0.148718189573875</v>
      </c>
      <c r="AC12" s="19">
        <v>8.4751748440101596E-2</v>
      </c>
      <c r="AD12" s="19">
        <v>0.242045621806252</v>
      </c>
      <c r="AE12" s="19"/>
      <c r="AF12" s="19">
        <v>0.12324674830269899</v>
      </c>
      <c r="AG12" s="19">
        <v>0.199378177550631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8.53132531829046E-2</v>
      </c>
      <c r="D9" s="17">
        <v>0.124500233281417</v>
      </c>
      <c r="E9" s="17">
        <v>4.8844484230429398E-2</v>
      </c>
      <c r="F9" s="17"/>
      <c r="G9" s="17">
        <v>0.12223266381011</v>
      </c>
      <c r="H9" s="17">
        <v>0.212419765824408</v>
      </c>
      <c r="I9" s="17">
        <v>0.114720684907044</v>
      </c>
      <c r="J9" s="17">
        <v>5.3225443587409299E-2</v>
      </c>
      <c r="K9" s="17">
        <v>3.1561304824324302E-2</v>
      </c>
      <c r="L9" s="17">
        <v>4.1254432490574901E-2</v>
      </c>
      <c r="M9" s="17"/>
      <c r="N9" s="17">
        <v>8.2164727098035698E-2</v>
      </c>
      <c r="O9" s="17">
        <v>0.24071337171596899</v>
      </c>
      <c r="P9" s="17">
        <v>0.11390332173365</v>
      </c>
      <c r="Q9" s="17">
        <v>5.5616678566684202E-2</v>
      </c>
      <c r="R9" s="17">
        <v>0</v>
      </c>
      <c r="S9" s="17">
        <v>0.123409277393771</v>
      </c>
      <c r="T9" s="17">
        <v>0</v>
      </c>
      <c r="U9" s="17">
        <v>0.11934112545500999</v>
      </c>
      <c r="V9" s="17">
        <v>4.7378545191775902E-2</v>
      </c>
      <c r="W9" s="17">
        <v>0.100225973943999</v>
      </c>
      <c r="X9" s="17">
        <v>8.3969809513368701E-2</v>
      </c>
      <c r="Y9" s="17">
        <v>8.9614780192920199E-2</v>
      </c>
      <c r="Z9" s="17">
        <v>8.9895842430784495E-2</v>
      </c>
      <c r="AA9" s="17">
        <v>5.2794590831141103E-2</v>
      </c>
      <c r="AB9" s="17">
        <v>5.9812471229217103E-2</v>
      </c>
      <c r="AC9" s="17">
        <v>9.1555295883939306E-2</v>
      </c>
      <c r="AD9" s="17">
        <v>0.121273937369189</v>
      </c>
      <c r="AE9" s="17"/>
      <c r="AF9" s="17">
        <v>0.116095330065122</v>
      </c>
      <c r="AG9" s="17">
        <v>6.5028523771229099E-2</v>
      </c>
    </row>
    <row r="10" spans="2:33" ht="28.7" x14ac:dyDescent="0.5">
      <c r="B10" s="18" t="s">
        <v>459</v>
      </c>
      <c r="C10" s="17">
        <v>0.230311813006322</v>
      </c>
      <c r="D10" s="17">
        <v>0.27047853541116901</v>
      </c>
      <c r="E10" s="17">
        <v>0.191190398842362</v>
      </c>
      <c r="F10" s="17"/>
      <c r="G10" s="17">
        <v>0.36454530498533699</v>
      </c>
      <c r="H10" s="17">
        <v>0.28838215961327601</v>
      </c>
      <c r="I10" s="17">
        <v>0.30716922774216199</v>
      </c>
      <c r="J10" s="17">
        <v>0.240349166570613</v>
      </c>
      <c r="K10" s="17">
        <v>0.215808704082671</v>
      </c>
      <c r="L10" s="17">
        <v>9.2522667225053506E-2</v>
      </c>
      <c r="M10" s="17"/>
      <c r="N10" s="17">
        <v>0.22046304027897301</v>
      </c>
      <c r="O10" s="17">
        <v>0.256559785127568</v>
      </c>
      <c r="P10" s="17">
        <v>0.25649102380040101</v>
      </c>
      <c r="Q10" s="17">
        <v>0.18266606540880201</v>
      </c>
      <c r="R10" s="17">
        <v>0.22481177799216401</v>
      </c>
      <c r="S10" s="17">
        <v>0.16765586618179501</v>
      </c>
      <c r="T10" s="17">
        <v>0.20355876180209601</v>
      </c>
      <c r="U10" s="17">
        <v>0.232679937502354</v>
      </c>
      <c r="V10" s="17">
        <v>0.297345896601515</v>
      </c>
      <c r="W10" s="17">
        <v>0.41030981943695299</v>
      </c>
      <c r="X10" s="17">
        <v>0.109067977925172</v>
      </c>
      <c r="Y10" s="17">
        <v>0.20744853641533301</v>
      </c>
      <c r="Z10" s="17">
        <v>0.21455257547717599</v>
      </c>
      <c r="AA10" s="17">
        <v>0.140467917363751</v>
      </c>
      <c r="AB10" s="17">
        <v>0.23692295651662101</v>
      </c>
      <c r="AC10" s="17">
        <v>0.293519573376892</v>
      </c>
      <c r="AD10" s="17">
        <v>0.21456979166503601</v>
      </c>
      <c r="AE10" s="17"/>
      <c r="AF10" s="17">
        <v>0.29168556516507699</v>
      </c>
      <c r="AG10" s="17">
        <v>0.18986782476331901</v>
      </c>
    </row>
    <row r="11" spans="2:33" ht="28.7" x14ac:dyDescent="0.5">
      <c r="B11" s="18" t="s">
        <v>460</v>
      </c>
      <c r="C11" s="17">
        <v>0.36715956700820901</v>
      </c>
      <c r="D11" s="17">
        <v>0.36099164106500498</v>
      </c>
      <c r="E11" s="17">
        <v>0.37279496182878102</v>
      </c>
      <c r="F11" s="17"/>
      <c r="G11" s="17">
        <v>0.32217388284613901</v>
      </c>
      <c r="H11" s="17">
        <v>0.32415866746144401</v>
      </c>
      <c r="I11" s="17">
        <v>0.30452226637348501</v>
      </c>
      <c r="J11" s="17">
        <v>0.42348342093597802</v>
      </c>
      <c r="K11" s="17">
        <v>0.371640540079821</v>
      </c>
      <c r="L11" s="17">
        <v>0.40617963637718402</v>
      </c>
      <c r="M11" s="17"/>
      <c r="N11" s="17">
        <v>0.412095444352095</v>
      </c>
      <c r="O11" s="17">
        <v>0.24242711594220001</v>
      </c>
      <c r="P11" s="17">
        <v>0.199167209004049</v>
      </c>
      <c r="Q11" s="17">
        <v>0.40562172279952802</v>
      </c>
      <c r="R11" s="17">
        <v>0.46578968449155</v>
      </c>
      <c r="S11" s="17">
        <v>0.14079258026344399</v>
      </c>
      <c r="T11" s="17">
        <v>0.39181703087990699</v>
      </c>
      <c r="U11" s="17">
        <v>0.40499730201557999</v>
      </c>
      <c r="V11" s="17">
        <v>0.36902791832818899</v>
      </c>
      <c r="W11" s="17">
        <v>0.24966854154484</v>
      </c>
      <c r="X11" s="17">
        <v>0.33175386112319299</v>
      </c>
      <c r="Y11" s="17">
        <v>0.40085031351148798</v>
      </c>
      <c r="Z11" s="17">
        <v>0.35217284621464401</v>
      </c>
      <c r="AA11" s="17">
        <v>0.46830661446342198</v>
      </c>
      <c r="AB11" s="17">
        <v>0.37118046056759701</v>
      </c>
      <c r="AC11" s="17">
        <v>0.31730238901101898</v>
      </c>
      <c r="AD11" s="17">
        <v>0.260780186821918</v>
      </c>
      <c r="AE11" s="17"/>
      <c r="AF11" s="17">
        <v>0.37717894419966203</v>
      </c>
      <c r="AG11" s="17">
        <v>0.36055701202207902</v>
      </c>
    </row>
    <row r="12" spans="2:33" x14ac:dyDescent="0.5">
      <c r="B12" s="18" t="s">
        <v>443</v>
      </c>
      <c r="C12" s="19">
        <v>0.31721536680256501</v>
      </c>
      <c r="D12" s="19">
        <v>0.244029590242409</v>
      </c>
      <c r="E12" s="19">
        <v>0.387170155098427</v>
      </c>
      <c r="F12" s="19"/>
      <c r="G12" s="19">
        <v>0.19104814835841399</v>
      </c>
      <c r="H12" s="19">
        <v>0.17503940710087301</v>
      </c>
      <c r="I12" s="19">
        <v>0.27358782097730999</v>
      </c>
      <c r="J12" s="19">
        <v>0.28294196890599899</v>
      </c>
      <c r="K12" s="19">
        <v>0.38098945101318399</v>
      </c>
      <c r="L12" s="19">
        <v>0.46004326390718697</v>
      </c>
      <c r="M12" s="19"/>
      <c r="N12" s="19">
        <v>0.28527678827089598</v>
      </c>
      <c r="O12" s="19">
        <v>0.26029972721426298</v>
      </c>
      <c r="P12" s="19">
        <v>0.43043844546190002</v>
      </c>
      <c r="Q12" s="19">
        <v>0.35609553322498599</v>
      </c>
      <c r="R12" s="19">
        <v>0.30939853751628599</v>
      </c>
      <c r="S12" s="19">
        <v>0.568142276160989</v>
      </c>
      <c r="T12" s="19">
        <v>0.40462420731799698</v>
      </c>
      <c r="U12" s="19">
        <v>0.242981635027056</v>
      </c>
      <c r="V12" s="19">
        <v>0.28624763987851998</v>
      </c>
      <c r="W12" s="19">
        <v>0.23979566507420799</v>
      </c>
      <c r="X12" s="19">
        <v>0.47520835143826601</v>
      </c>
      <c r="Y12" s="19">
        <v>0.302086369880258</v>
      </c>
      <c r="Z12" s="19">
        <v>0.34337873587739598</v>
      </c>
      <c r="AA12" s="19">
        <v>0.33843087734168598</v>
      </c>
      <c r="AB12" s="19">
        <v>0.33208411168656499</v>
      </c>
      <c r="AC12" s="19">
        <v>0.29762274172815001</v>
      </c>
      <c r="AD12" s="19">
        <v>0.40337608414385601</v>
      </c>
      <c r="AE12" s="19"/>
      <c r="AF12" s="19">
        <v>0.215040160570139</v>
      </c>
      <c r="AG12" s="19">
        <v>0.38454663944337197</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0.222470302602605</v>
      </c>
      <c r="D9" s="17">
        <v>0.218450055100044</v>
      </c>
      <c r="E9" s="17">
        <v>0.22710715677881499</v>
      </c>
      <c r="F9" s="17"/>
      <c r="G9" s="17">
        <v>0.372818164667645</v>
      </c>
      <c r="H9" s="17">
        <v>0.29974336531517298</v>
      </c>
      <c r="I9" s="17">
        <v>0.28050635302254601</v>
      </c>
      <c r="J9" s="17">
        <v>0.16849183114329899</v>
      </c>
      <c r="K9" s="17">
        <v>0.18027274736652699</v>
      </c>
      <c r="L9" s="17">
        <v>0.15313671231057799</v>
      </c>
      <c r="M9" s="17"/>
      <c r="N9" s="17">
        <v>0.24806106441602199</v>
      </c>
      <c r="O9" s="17">
        <v>0.33359689500884898</v>
      </c>
      <c r="P9" s="17">
        <v>0.19378769372218299</v>
      </c>
      <c r="Q9" s="17">
        <v>0.16930468824092601</v>
      </c>
      <c r="R9" s="17">
        <v>6.6499036822309607E-2</v>
      </c>
      <c r="S9" s="17">
        <v>0.23243487359100801</v>
      </c>
      <c r="T9" s="17">
        <v>0.20723886965947799</v>
      </c>
      <c r="U9" s="17">
        <v>0.27501183540861701</v>
      </c>
      <c r="V9" s="17">
        <v>0.26277770514817</v>
      </c>
      <c r="W9" s="17">
        <v>0.27198986682112503</v>
      </c>
      <c r="X9" s="17">
        <v>0.37396605611450101</v>
      </c>
      <c r="Y9" s="17">
        <v>0.17785224637013</v>
      </c>
      <c r="Z9" s="17">
        <v>0.18868925630932801</v>
      </c>
      <c r="AA9" s="17">
        <v>0.38084427557435502</v>
      </c>
      <c r="AB9" s="17">
        <v>0.181129016666117</v>
      </c>
      <c r="AC9" s="17">
        <v>0.29471375617484602</v>
      </c>
      <c r="AD9" s="17">
        <v>0.18937469181501901</v>
      </c>
      <c r="AE9" s="17"/>
      <c r="AF9" s="17">
        <v>0.266933992779952</v>
      </c>
      <c r="AG9" s="17">
        <v>0.19316968304586901</v>
      </c>
    </row>
    <row r="10" spans="2:33" ht="28.7" x14ac:dyDescent="0.5">
      <c r="B10" s="18" t="s">
        <v>459</v>
      </c>
      <c r="C10" s="17">
        <v>0.421939791463324</v>
      </c>
      <c r="D10" s="17">
        <v>0.46034797427775798</v>
      </c>
      <c r="E10" s="17">
        <v>0.38363327353813098</v>
      </c>
      <c r="F10" s="17"/>
      <c r="G10" s="17">
        <v>0.461886716145751</v>
      </c>
      <c r="H10" s="17">
        <v>0.46573926338319899</v>
      </c>
      <c r="I10" s="17">
        <v>0.45043432049884102</v>
      </c>
      <c r="J10" s="17">
        <v>0.44352517987140599</v>
      </c>
      <c r="K10" s="17">
        <v>0.41374900594782998</v>
      </c>
      <c r="L10" s="17">
        <v>0.34940106270389598</v>
      </c>
      <c r="M10" s="17"/>
      <c r="N10" s="17">
        <v>0.36170963706082299</v>
      </c>
      <c r="O10" s="17">
        <v>0.30929894050812901</v>
      </c>
      <c r="P10" s="17">
        <v>0.37751151953183398</v>
      </c>
      <c r="Q10" s="17">
        <v>0.500971994515231</v>
      </c>
      <c r="R10" s="17">
        <v>0.41257386690146403</v>
      </c>
      <c r="S10" s="17">
        <v>0.45911667996375199</v>
      </c>
      <c r="T10" s="17">
        <v>0.350893761809833</v>
      </c>
      <c r="U10" s="17">
        <v>0.45897837989939599</v>
      </c>
      <c r="V10" s="17">
        <v>0.39369237767607201</v>
      </c>
      <c r="W10" s="17">
        <v>0.40799671539368099</v>
      </c>
      <c r="X10" s="17">
        <v>0.294436301988655</v>
      </c>
      <c r="Y10" s="17">
        <v>0.41060472623616701</v>
      </c>
      <c r="Z10" s="17">
        <v>0.46567758706549001</v>
      </c>
      <c r="AA10" s="17">
        <v>0.43451987170397699</v>
      </c>
      <c r="AB10" s="17">
        <v>0.445468238787538</v>
      </c>
      <c r="AC10" s="17">
        <v>0.32748747457877198</v>
      </c>
      <c r="AD10" s="17">
        <v>0.42832382414362202</v>
      </c>
      <c r="AE10" s="17"/>
      <c r="AF10" s="17">
        <v>0.44980980966310902</v>
      </c>
      <c r="AG10" s="17">
        <v>0.403574046356382</v>
      </c>
    </row>
    <row r="11" spans="2:33" ht="28.7" x14ac:dyDescent="0.5">
      <c r="B11" s="18" t="s">
        <v>460</v>
      </c>
      <c r="C11" s="17">
        <v>0.24535058045177199</v>
      </c>
      <c r="D11" s="17">
        <v>0.243609307841024</v>
      </c>
      <c r="E11" s="17">
        <v>0.24793593639867301</v>
      </c>
      <c r="F11" s="17"/>
      <c r="G11" s="17">
        <v>0.132545982423564</v>
      </c>
      <c r="H11" s="17">
        <v>0.198208257634509</v>
      </c>
      <c r="I11" s="17">
        <v>0.19061394619136601</v>
      </c>
      <c r="J11" s="17">
        <v>0.26134202055803601</v>
      </c>
      <c r="K11" s="17">
        <v>0.27404395808269699</v>
      </c>
      <c r="L11" s="17">
        <v>0.32167460154565802</v>
      </c>
      <c r="M11" s="17"/>
      <c r="N11" s="17">
        <v>0.31217549479132201</v>
      </c>
      <c r="O11" s="17">
        <v>0.25467514598881402</v>
      </c>
      <c r="P11" s="17">
        <v>6.2051167294286502E-2</v>
      </c>
      <c r="Q11" s="17">
        <v>0.235933981279563</v>
      </c>
      <c r="R11" s="17">
        <v>0.34003130467547399</v>
      </c>
      <c r="S11" s="17">
        <v>0.30844844644524</v>
      </c>
      <c r="T11" s="17">
        <v>0.29754108811853902</v>
      </c>
      <c r="U11" s="17">
        <v>0.19903527254105599</v>
      </c>
      <c r="V11" s="17">
        <v>0.27082312523123397</v>
      </c>
      <c r="W11" s="17">
        <v>0.229512904686167</v>
      </c>
      <c r="X11" s="17">
        <v>0.26455266983404402</v>
      </c>
      <c r="Y11" s="17">
        <v>0.250283403475275</v>
      </c>
      <c r="Z11" s="17">
        <v>0.16862845997883499</v>
      </c>
      <c r="AA11" s="17">
        <v>0.18463585272166799</v>
      </c>
      <c r="AB11" s="17">
        <v>0.29812977256610901</v>
      </c>
      <c r="AC11" s="17">
        <v>0.26140528651701</v>
      </c>
      <c r="AD11" s="17">
        <v>0.226653947109385</v>
      </c>
      <c r="AE11" s="17"/>
      <c r="AF11" s="17">
        <v>0.225609572854963</v>
      </c>
      <c r="AG11" s="17">
        <v>0.25835948166877898</v>
      </c>
    </row>
    <row r="12" spans="2:33" x14ac:dyDescent="0.5">
      <c r="B12" s="18" t="s">
        <v>443</v>
      </c>
      <c r="C12" s="19">
        <v>0.11023932548229901</v>
      </c>
      <c r="D12" s="19">
        <v>7.7592662781173105E-2</v>
      </c>
      <c r="E12" s="19">
        <v>0.14132363328438199</v>
      </c>
      <c r="F12" s="19"/>
      <c r="G12" s="19">
        <v>3.2749136763039803E-2</v>
      </c>
      <c r="H12" s="19">
        <v>3.6309113667118101E-2</v>
      </c>
      <c r="I12" s="19">
        <v>7.8445380287247096E-2</v>
      </c>
      <c r="J12" s="19">
        <v>0.126640968427259</v>
      </c>
      <c r="K12" s="19">
        <v>0.13193428860294601</v>
      </c>
      <c r="L12" s="19">
        <v>0.17578762343986901</v>
      </c>
      <c r="M12" s="19"/>
      <c r="N12" s="19">
        <v>7.8053803731832697E-2</v>
      </c>
      <c r="O12" s="19">
        <v>0.10242901849420701</v>
      </c>
      <c r="P12" s="19">
        <v>0.366649619451696</v>
      </c>
      <c r="Q12" s="19">
        <v>9.3789335964281004E-2</v>
      </c>
      <c r="R12" s="19">
        <v>0.180895791600752</v>
      </c>
      <c r="S12" s="19">
        <v>0</v>
      </c>
      <c r="T12" s="19">
        <v>0.14432628041215001</v>
      </c>
      <c r="U12" s="19">
        <v>6.6974512150931906E-2</v>
      </c>
      <c r="V12" s="19">
        <v>7.2706791944523799E-2</v>
      </c>
      <c r="W12" s="19">
        <v>9.0500513099027305E-2</v>
      </c>
      <c r="X12" s="19">
        <v>6.7044972062799801E-2</v>
      </c>
      <c r="Y12" s="19">
        <v>0.16125962391842699</v>
      </c>
      <c r="Z12" s="19">
        <v>0.17700469664634799</v>
      </c>
      <c r="AA12" s="19">
        <v>0</v>
      </c>
      <c r="AB12" s="19">
        <v>7.5272971980234804E-2</v>
      </c>
      <c r="AC12" s="19">
        <v>0.116393482729372</v>
      </c>
      <c r="AD12" s="19">
        <v>0.155647536931975</v>
      </c>
      <c r="AE12" s="19"/>
      <c r="AF12" s="19">
        <v>5.76466247019762E-2</v>
      </c>
      <c r="AG12" s="19">
        <v>0.14489678892897001</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0.13323752274640099</v>
      </c>
      <c r="D9" s="17">
        <v>0.160156221558098</v>
      </c>
      <c r="E9" s="17">
        <v>0.108475081274962</v>
      </c>
      <c r="F9" s="17"/>
      <c r="G9" s="17">
        <v>0.27126026049683</v>
      </c>
      <c r="H9" s="17">
        <v>0.19199394914797999</v>
      </c>
      <c r="I9" s="17">
        <v>0.153529327709064</v>
      </c>
      <c r="J9" s="17">
        <v>0.101987421918636</v>
      </c>
      <c r="K9" s="17">
        <v>0.123953757794703</v>
      </c>
      <c r="L9" s="17">
        <v>6.6331483683468098E-2</v>
      </c>
      <c r="M9" s="17"/>
      <c r="N9" s="17">
        <v>0.19029153636436799</v>
      </c>
      <c r="O9" s="17">
        <v>0.10362086001420601</v>
      </c>
      <c r="P9" s="17">
        <v>0.19378769372218299</v>
      </c>
      <c r="Q9" s="17">
        <v>6.9785483882653307E-2</v>
      </c>
      <c r="R9" s="17">
        <v>0</v>
      </c>
      <c r="S9" s="17">
        <v>0</v>
      </c>
      <c r="T9" s="17">
        <v>0.14530409421166501</v>
      </c>
      <c r="U9" s="17">
        <v>0.20662818822889101</v>
      </c>
      <c r="V9" s="17">
        <v>0.16516702520116899</v>
      </c>
      <c r="W9" s="17">
        <v>0.165364443879844</v>
      </c>
      <c r="X9" s="17">
        <v>0.126322948079863</v>
      </c>
      <c r="Y9" s="17">
        <v>9.50145222679116E-2</v>
      </c>
      <c r="Z9" s="17">
        <v>0.12571669009108399</v>
      </c>
      <c r="AA9" s="17">
        <v>0.27455559568941701</v>
      </c>
      <c r="AB9" s="17">
        <v>9.4002428341965996E-2</v>
      </c>
      <c r="AC9" s="17">
        <v>6.7762223153860698E-2</v>
      </c>
      <c r="AD9" s="17">
        <v>0.161504464961403</v>
      </c>
      <c r="AE9" s="17"/>
      <c r="AF9" s="17">
        <v>0.17024658457931</v>
      </c>
      <c r="AG9" s="17">
        <v>0.108849343614336</v>
      </c>
    </row>
    <row r="10" spans="2:33" ht="28.7" x14ac:dyDescent="0.5">
      <c r="B10" s="18" t="s">
        <v>459</v>
      </c>
      <c r="C10" s="17">
        <v>0.37463078713166198</v>
      </c>
      <c r="D10" s="17">
        <v>0.40940383471624398</v>
      </c>
      <c r="E10" s="17">
        <v>0.33955468495430602</v>
      </c>
      <c r="F10" s="17"/>
      <c r="G10" s="17">
        <v>0.458540299916737</v>
      </c>
      <c r="H10" s="17">
        <v>0.459577184872627</v>
      </c>
      <c r="I10" s="17">
        <v>0.44748974853901502</v>
      </c>
      <c r="J10" s="17">
        <v>0.34717567881539202</v>
      </c>
      <c r="K10" s="17">
        <v>0.32736154542527401</v>
      </c>
      <c r="L10" s="17">
        <v>0.29601213969540402</v>
      </c>
      <c r="M10" s="17"/>
      <c r="N10" s="17">
        <v>0.32345414741550099</v>
      </c>
      <c r="O10" s="17">
        <v>0.411024392195385</v>
      </c>
      <c r="P10" s="17">
        <v>0.31372269352163101</v>
      </c>
      <c r="Q10" s="17">
        <v>0.37475052908152101</v>
      </c>
      <c r="R10" s="17">
        <v>0.56334717616100904</v>
      </c>
      <c r="S10" s="17">
        <v>0.35584415098478001</v>
      </c>
      <c r="T10" s="17">
        <v>0.172946730358749</v>
      </c>
      <c r="U10" s="17">
        <v>0.37692036313169902</v>
      </c>
      <c r="V10" s="17">
        <v>0.35612063542552802</v>
      </c>
      <c r="W10" s="17">
        <v>0.40299953297997099</v>
      </c>
      <c r="X10" s="17">
        <v>0.35738627205503698</v>
      </c>
      <c r="Y10" s="17">
        <v>0.34518914044827897</v>
      </c>
      <c r="Z10" s="17">
        <v>0.45863150847626499</v>
      </c>
      <c r="AA10" s="17">
        <v>0.32864885146605499</v>
      </c>
      <c r="AB10" s="17">
        <v>0.396731536119449</v>
      </c>
      <c r="AC10" s="17">
        <v>0.43804899877805498</v>
      </c>
      <c r="AD10" s="17">
        <v>0.31567558586549899</v>
      </c>
      <c r="AE10" s="17"/>
      <c r="AF10" s="17">
        <v>0.425751082399143</v>
      </c>
      <c r="AG10" s="17">
        <v>0.34094360738373403</v>
      </c>
    </row>
    <row r="11" spans="2:33" ht="28.7" x14ac:dyDescent="0.5">
      <c r="B11" s="18" t="s">
        <v>460</v>
      </c>
      <c r="C11" s="17">
        <v>0.31061826824150301</v>
      </c>
      <c r="D11" s="17">
        <v>0.30467367815774299</v>
      </c>
      <c r="E11" s="17">
        <v>0.31740358400954499</v>
      </c>
      <c r="F11" s="17"/>
      <c r="G11" s="17">
        <v>0.16417196684716401</v>
      </c>
      <c r="H11" s="17">
        <v>0.26414046194163798</v>
      </c>
      <c r="I11" s="17">
        <v>0.27833109790524202</v>
      </c>
      <c r="J11" s="17">
        <v>0.34052078061726498</v>
      </c>
      <c r="K11" s="17">
        <v>0.32470433843608298</v>
      </c>
      <c r="L11" s="17">
        <v>0.38059695926369203</v>
      </c>
      <c r="M11" s="17"/>
      <c r="N11" s="17">
        <v>0.31508770259489499</v>
      </c>
      <c r="O11" s="17">
        <v>0.241300812095989</v>
      </c>
      <c r="P11" s="17">
        <v>6.2051167294286502E-2</v>
      </c>
      <c r="Q11" s="17">
        <v>0.410557331194703</v>
      </c>
      <c r="R11" s="17">
        <v>0.127254286322705</v>
      </c>
      <c r="S11" s="17">
        <v>0.64415584901522005</v>
      </c>
      <c r="T11" s="17">
        <v>0.45678380658064999</v>
      </c>
      <c r="U11" s="17">
        <v>0.29245326138430799</v>
      </c>
      <c r="V11" s="17">
        <v>0.29831713990171699</v>
      </c>
      <c r="W11" s="17">
        <v>0.254030122456464</v>
      </c>
      <c r="X11" s="17">
        <v>0.38156354079174498</v>
      </c>
      <c r="Y11" s="17">
        <v>0.37877381614584299</v>
      </c>
      <c r="Z11" s="17">
        <v>0.184912473418057</v>
      </c>
      <c r="AA11" s="17">
        <v>0.396795552844528</v>
      </c>
      <c r="AB11" s="17">
        <v>0.34087328974061798</v>
      </c>
      <c r="AC11" s="17">
        <v>0.22513300707471301</v>
      </c>
      <c r="AD11" s="17">
        <v>0.23550758302873601</v>
      </c>
      <c r="AE11" s="17"/>
      <c r="AF11" s="17">
        <v>0.29120170977425602</v>
      </c>
      <c r="AG11" s="17">
        <v>0.32341336443079299</v>
      </c>
    </row>
    <row r="12" spans="2:33" x14ac:dyDescent="0.5">
      <c r="B12" s="18" t="s">
        <v>443</v>
      </c>
      <c r="C12" s="19">
        <v>0.18151342188043401</v>
      </c>
      <c r="D12" s="19">
        <v>0.12576626556791601</v>
      </c>
      <c r="E12" s="19">
        <v>0.23456664976118799</v>
      </c>
      <c r="F12" s="19"/>
      <c r="G12" s="19">
        <v>0.10602747273927</v>
      </c>
      <c r="H12" s="19">
        <v>8.4288404037755796E-2</v>
      </c>
      <c r="I12" s="19">
        <v>0.12064982584667799</v>
      </c>
      <c r="J12" s="19">
        <v>0.210316118648706</v>
      </c>
      <c r="K12" s="19">
        <v>0.22398035834394101</v>
      </c>
      <c r="L12" s="19">
        <v>0.25705941735743498</v>
      </c>
      <c r="M12" s="19"/>
      <c r="N12" s="19">
        <v>0.171166613625236</v>
      </c>
      <c r="O12" s="19">
        <v>0.24405393569442099</v>
      </c>
      <c r="P12" s="19">
        <v>0.43043844546190002</v>
      </c>
      <c r="Q12" s="19">
        <v>0.144906655841123</v>
      </c>
      <c r="R12" s="19">
        <v>0.30939853751628599</v>
      </c>
      <c r="S12" s="19">
        <v>0</v>
      </c>
      <c r="T12" s="19">
        <v>0.224965368848935</v>
      </c>
      <c r="U12" s="19">
        <v>0.123998187255103</v>
      </c>
      <c r="V12" s="19">
        <v>0.180395199471586</v>
      </c>
      <c r="W12" s="19">
        <v>0.17760590068372201</v>
      </c>
      <c r="X12" s="19">
        <v>0.13472723907335399</v>
      </c>
      <c r="Y12" s="19">
        <v>0.18102252113796599</v>
      </c>
      <c r="Z12" s="19">
        <v>0.23073932801459399</v>
      </c>
      <c r="AA12" s="19">
        <v>0</v>
      </c>
      <c r="AB12" s="19">
        <v>0.16839274579796701</v>
      </c>
      <c r="AC12" s="19">
        <v>0.26905577099337102</v>
      </c>
      <c r="AD12" s="19">
        <v>0.28731236614436201</v>
      </c>
      <c r="AE12" s="19"/>
      <c r="AF12" s="19">
        <v>0.112800623247291</v>
      </c>
      <c r="AG12" s="19">
        <v>0.22679368457113699</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G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ht="28.7" x14ac:dyDescent="0.5">
      <c r="B9" s="18" t="s">
        <v>458</v>
      </c>
      <c r="C9" s="17">
        <v>0.17430629636585701</v>
      </c>
      <c r="D9" s="17">
        <v>0.20726787972784999</v>
      </c>
      <c r="E9" s="17">
        <v>0.14402823624972999</v>
      </c>
      <c r="F9" s="17"/>
      <c r="G9" s="17">
        <v>0.24105487786899699</v>
      </c>
      <c r="H9" s="17">
        <v>0.27190256686646003</v>
      </c>
      <c r="I9" s="17">
        <v>0.22085692943638</v>
      </c>
      <c r="J9" s="17">
        <v>0.183736825069101</v>
      </c>
      <c r="K9" s="17">
        <v>0.16794776345536</v>
      </c>
      <c r="L9" s="17">
        <v>5.6847530232184598E-2</v>
      </c>
      <c r="M9" s="17"/>
      <c r="N9" s="17">
        <v>0.205936098545729</v>
      </c>
      <c r="O9" s="17">
        <v>7.48439054977241E-2</v>
      </c>
      <c r="P9" s="17">
        <v>0.145847466792768</v>
      </c>
      <c r="Q9" s="17">
        <v>0.14486956027161799</v>
      </c>
      <c r="R9" s="17">
        <v>0</v>
      </c>
      <c r="S9" s="17">
        <v>0</v>
      </c>
      <c r="T9" s="17">
        <v>0.15652510942942</v>
      </c>
      <c r="U9" s="17">
        <v>0.23856627016246601</v>
      </c>
      <c r="V9" s="17">
        <v>0.19992773924728399</v>
      </c>
      <c r="W9" s="17">
        <v>0.19358739939649</v>
      </c>
      <c r="X9" s="17">
        <v>0.23664824466595699</v>
      </c>
      <c r="Y9" s="17">
        <v>0.135171783416452</v>
      </c>
      <c r="Z9" s="17">
        <v>0.185827209826709</v>
      </c>
      <c r="AA9" s="17">
        <v>0.11456619668300599</v>
      </c>
      <c r="AB9" s="17">
        <v>0.154571027824526</v>
      </c>
      <c r="AC9" s="17">
        <v>0.17730544872590501</v>
      </c>
      <c r="AD9" s="17">
        <v>0.25313258018580198</v>
      </c>
      <c r="AE9" s="17"/>
      <c r="AF9" s="17">
        <v>0.19105722312423401</v>
      </c>
      <c r="AG9" s="17">
        <v>0.1632677943834</v>
      </c>
    </row>
    <row r="10" spans="2:33" ht="28.7" x14ac:dyDescent="0.5">
      <c r="B10" s="18" t="s">
        <v>459</v>
      </c>
      <c r="C10" s="17">
        <v>0.31526858623457499</v>
      </c>
      <c r="D10" s="17">
        <v>0.33421146972294802</v>
      </c>
      <c r="E10" s="17">
        <v>0.294828159636986</v>
      </c>
      <c r="F10" s="17"/>
      <c r="G10" s="17">
        <v>0.43280551896778302</v>
      </c>
      <c r="H10" s="17">
        <v>0.37215708391532698</v>
      </c>
      <c r="I10" s="17">
        <v>0.374839781739497</v>
      </c>
      <c r="J10" s="17">
        <v>0.33209864994902799</v>
      </c>
      <c r="K10" s="17">
        <v>0.27307038714638299</v>
      </c>
      <c r="L10" s="17">
        <v>0.21070329238450899</v>
      </c>
      <c r="M10" s="17"/>
      <c r="N10" s="17">
        <v>0.238399590564184</v>
      </c>
      <c r="O10" s="17">
        <v>0.54098124559463201</v>
      </c>
      <c r="P10" s="17">
        <v>0.425451746461249</v>
      </c>
      <c r="Q10" s="17">
        <v>0.41256468734572899</v>
      </c>
      <c r="R10" s="17">
        <v>0.48998184203015099</v>
      </c>
      <c r="S10" s="17">
        <v>0.26420185765721599</v>
      </c>
      <c r="T10" s="17">
        <v>0.348411608321125</v>
      </c>
      <c r="U10" s="17">
        <v>0.35831027838597501</v>
      </c>
      <c r="V10" s="17">
        <v>0.30721412755546301</v>
      </c>
      <c r="W10" s="17">
        <v>0.31432585659672502</v>
      </c>
      <c r="X10" s="17">
        <v>0.213063850323891</v>
      </c>
      <c r="Y10" s="17">
        <v>0.26718858259797801</v>
      </c>
      <c r="Z10" s="17">
        <v>0.31328089067895698</v>
      </c>
      <c r="AA10" s="17">
        <v>0.307783927100653</v>
      </c>
      <c r="AB10" s="17">
        <v>0.29555231340660298</v>
      </c>
      <c r="AC10" s="17">
        <v>0.299957541101326</v>
      </c>
      <c r="AD10" s="17">
        <v>0.31126679719564798</v>
      </c>
      <c r="AE10" s="17"/>
      <c r="AF10" s="17">
        <v>0.36741161789509102</v>
      </c>
      <c r="AG10" s="17">
        <v>0.28090744510738103</v>
      </c>
    </row>
    <row r="11" spans="2:33" ht="28.7" x14ac:dyDescent="0.5">
      <c r="B11" s="18" t="s">
        <v>460</v>
      </c>
      <c r="C11" s="17">
        <v>0.17856070355577</v>
      </c>
      <c r="D11" s="17">
        <v>0.15760471536253501</v>
      </c>
      <c r="E11" s="17">
        <v>0.19893128722436201</v>
      </c>
      <c r="F11" s="17"/>
      <c r="G11" s="17">
        <v>0.123238590972212</v>
      </c>
      <c r="H11" s="17">
        <v>0.16128945499271199</v>
      </c>
      <c r="I11" s="17">
        <v>0.15434544188746699</v>
      </c>
      <c r="J11" s="17">
        <v>0.178454289287243</v>
      </c>
      <c r="K11" s="17">
        <v>0.18885531554634599</v>
      </c>
      <c r="L11" s="17">
        <v>0.21976553027116899</v>
      </c>
      <c r="M11" s="17"/>
      <c r="N11" s="17">
        <v>0.20236672905417399</v>
      </c>
      <c r="O11" s="17">
        <v>5.8463174751892097E-2</v>
      </c>
      <c r="P11" s="17">
        <v>6.2051167294286502E-2</v>
      </c>
      <c r="Q11" s="17">
        <v>0.148814536041698</v>
      </c>
      <c r="R11" s="17">
        <v>0.20061962045356199</v>
      </c>
      <c r="S11" s="17">
        <v>0</v>
      </c>
      <c r="T11" s="17">
        <v>0.192737113950599</v>
      </c>
      <c r="U11" s="17">
        <v>0.17670731869511</v>
      </c>
      <c r="V11" s="17">
        <v>0.26525653698995</v>
      </c>
      <c r="W11" s="17">
        <v>0.135262273652627</v>
      </c>
      <c r="X11" s="17">
        <v>0.15076666147044401</v>
      </c>
      <c r="Y11" s="17">
        <v>0.20078300096903601</v>
      </c>
      <c r="Z11" s="17">
        <v>0.111945266021604</v>
      </c>
      <c r="AA11" s="17">
        <v>6.6632041680469906E-2</v>
      </c>
      <c r="AB11" s="17">
        <v>0.23172877268060199</v>
      </c>
      <c r="AC11" s="17">
        <v>0.19656951024760499</v>
      </c>
      <c r="AD11" s="17">
        <v>0.16491675635317801</v>
      </c>
      <c r="AE11" s="17"/>
      <c r="AF11" s="17">
        <v>0.18207096904809</v>
      </c>
      <c r="AG11" s="17">
        <v>0.176247513774999</v>
      </c>
    </row>
    <row r="12" spans="2:33" x14ac:dyDescent="0.5">
      <c r="B12" s="18" t="s">
        <v>443</v>
      </c>
      <c r="C12" s="19">
        <v>0.331864413843799</v>
      </c>
      <c r="D12" s="19">
        <v>0.30091593518666698</v>
      </c>
      <c r="E12" s="19">
        <v>0.36221231688892103</v>
      </c>
      <c r="F12" s="19"/>
      <c r="G12" s="19">
        <v>0.20290101219100801</v>
      </c>
      <c r="H12" s="19">
        <v>0.194650894225501</v>
      </c>
      <c r="I12" s="19">
        <v>0.24995784693665701</v>
      </c>
      <c r="J12" s="19">
        <v>0.30571023569462802</v>
      </c>
      <c r="K12" s="19">
        <v>0.37012653385191002</v>
      </c>
      <c r="L12" s="19">
        <v>0.51268364711213799</v>
      </c>
      <c r="M12" s="19"/>
      <c r="N12" s="19">
        <v>0.35329758183591298</v>
      </c>
      <c r="O12" s="19">
        <v>0.32571167415575197</v>
      </c>
      <c r="P12" s="19">
        <v>0.366649619451696</v>
      </c>
      <c r="Q12" s="19">
        <v>0.29375121634095502</v>
      </c>
      <c r="R12" s="19">
        <v>0.30939853751628599</v>
      </c>
      <c r="S12" s="19">
        <v>0.73579814234278396</v>
      </c>
      <c r="T12" s="19">
        <v>0.302326168298857</v>
      </c>
      <c r="U12" s="19">
        <v>0.22641613275644801</v>
      </c>
      <c r="V12" s="19">
        <v>0.227601596207302</v>
      </c>
      <c r="W12" s="19">
        <v>0.35682447035415699</v>
      </c>
      <c r="X12" s="19">
        <v>0.39952124353970803</v>
      </c>
      <c r="Y12" s="19">
        <v>0.39685663301653501</v>
      </c>
      <c r="Z12" s="19">
        <v>0.38894663347273101</v>
      </c>
      <c r="AA12" s="19">
        <v>0.51101783453587202</v>
      </c>
      <c r="AB12" s="19">
        <v>0.31814788608826899</v>
      </c>
      <c r="AC12" s="19">
        <v>0.32616749992516397</v>
      </c>
      <c r="AD12" s="19">
        <v>0.270683866265372</v>
      </c>
      <c r="AE12" s="19"/>
      <c r="AF12" s="19">
        <v>0.25946018993258402</v>
      </c>
      <c r="AG12" s="19">
        <v>0.37957724673422</v>
      </c>
    </row>
    <row r="13" spans="2:33" x14ac:dyDescent="0.5">
      <c r="B13" s="16"/>
    </row>
    <row r="14" spans="2:33" x14ac:dyDescent="0.5">
      <c r="B14" t="s">
        <v>59</v>
      </c>
    </row>
    <row r="15" spans="2:33" x14ac:dyDescent="0.5">
      <c r="B15" t="s">
        <v>60</v>
      </c>
    </row>
    <row r="17" spans="2:2" x14ac:dyDescent="0.5">
      <c r="B17"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G2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475</v>
      </c>
      <c r="C9" s="17">
        <v>0.58565677624703905</v>
      </c>
      <c r="D9" s="17">
        <v>0.60743590013018101</v>
      </c>
      <c r="E9" s="17">
        <v>0.56589423088614099</v>
      </c>
      <c r="F9" s="17"/>
      <c r="G9" s="17">
        <v>0.68656065949227396</v>
      </c>
      <c r="H9" s="17">
        <v>0.59969399693111602</v>
      </c>
      <c r="I9" s="17">
        <v>0.60292765135910498</v>
      </c>
      <c r="J9" s="17">
        <v>0.615355077093522</v>
      </c>
      <c r="K9" s="17">
        <v>0.52589485153896198</v>
      </c>
      <c r="L9" s="17">
        <v>0.544649017388529</v>
      </c>
      <c r="M9" s="17"/>
      <c r="N9" s="17">
        <v>0.67711685940028199</v>
      </c>
      <c r="O9" s="17">
        <v>0.60503730695925095</v>
      </c>
      <c r="P9" s="17">
        <v>0.49567020330116801</v>
      </c>
      <c r="Q9" s="17">
        <v>0.59355022469236896</v>
      </c>
      <c r="R9" s="17">
        <v>0.33226955769727001</v>
      </c>
      <c r="S9" s="17">
        <v>1</v>
      </c>
      <c r="T9" s="17">
        <v>0.64607300127679601</v>
      </c>
      <c r="U9" s="17">
        <v>0.66702120775935902</v>
      </c>
      <c r="V9" s="17">
        <v>0.54001175409387403</v>
      </c>
      <c r="W9" s="17">
        <v>0.62523747121122397</v>
      </c>
      <c r="X9" s="17">
        <v>0.65701915180667303</v>
      </c>
      <c r="Y9" s="17">
        <v>0.54119073570293197</v>
      </c>
      <c r="Z9" s="17">
        <v>0.55316631018187601</v>
      </c>
      <c r="AA9" s="17">
        <v>0.67489622991458098</v>
      </c>
      <c r="AB9" s="17">
        <v>0.52541859843456995</v>
      </c>
      <c r="AC9" s="17">
        <v>0.61744954528668194</v>
      </c>
      <c r="AD9" s="17">
        <v>0.56689248533138603</v>
      </c>
      <c r="AE9" s="17"/>
      <c r="AF9" s="17">
        <v>0.64224447931000594</v>
      </c>
      <c r="AG9" s="17">
        <v>0.54836669185628695</v>
      </c>
    </row>
    <row r="10" spans="2:33" x14ac:dyDescent="0.5">
      <c r="B10" s="18" t="s">
        <v>476</v>
      </c>
      <c r="C10" s="17">
        <v>0.49864155976118102</v>
      </c>
      <c r="D10" s="17">
        <v>0.52101462581354896</v>
      </c>
      <c r="E10" s="17">
        <v>0.47956289310267403</v>
      </c>
      <c r="F10" s="17"/>
      <c r="G10" s="17">
        <v>0.57861070398971803</v>
      </c>
      <c r="H10" s="17">
        <v>0.58763691140057295</v>
      </c>
      <c r="I10" s="17">
        <v>0.50061330886019995</v>
      </c>
      <c r="J10" s="17">
        <v>0.46652260685143598</v>
      </c>
      <c r="K10" s="17">
        <v>0.510648323543616</v>
      </c>
      <c r="L10" s="17">
        <v>0.43599853203560102</v>
      </c>
      <c r="M10" s="17"/>
      <c r="N10" s="17">
        <v>0.60937839157461904</v>
      </c>
      <c r="O10" s="17">
        <v>0.54010479771217601</v>
      </c>
      <c r="P10" s="17">
        <v>0.39469256144214898</v>
      </c>
      <c r="Q10" s="17">
        <v>0.484548310575657</v>
      </c>
      <c r="R10" s="17">
        <v>0.26711865727587197</v>
      </c>
      <c r="S10" s="17">
        <v>0.87659072260622894</v>
      </c>
      <c r="T10" s="17">
        <v>0.38000504185800998</v>
      </c>
      <c r="U10" s="17">
        <v>0.53340946015244795</v>
      </c>
      <c r="V10" s="17">
        <v>0.51586615830949101</v>
      </c>
      <c r="W10" s="17">
        <v>0.40821780679924902</v>
      </c>
      <c r="X10" s="17">
        <v>0.42884806879410797</v>
      </c>
      <c r="Y10" s="17">
        <v>0.44408473897612999</v>
      </c>
      <c r="Z10" s="17">
        <v>0.52495586133497296</v>
      </c>
      <c r="AA10" s="17">
        <v>0.52513752324983698</v>
      </c>
      <c r="AB10" s="17">
        <v>0.51576084536006805</v>
      </c>
      <c r="AC10" s="17">
        <v>0.55013285532643097</v>
      </c>
      <c r="AD10" s="17">
        <v>0.46206195851472598</v>
      </c>
      <c r="AE10" s="17"/>
      <c r="AF10" s="17">
        <v>0.53885475446974396</v>
      </c>
      <c r="AG10" s="17">
        <v>0.472141925686346</v>
      </c>
    </row>
    <row r="11" spans="2:33" x14ac:dyDescent="0.5">
      <c r="B11" s="18" t="s">
        <v>477</v>
      </c>
      <c r="C11" s="17">
        <v>0.42452689890338402</v>
      </c>
      <c r="D11" s="17">
        <v>0.50320921196336099</v>
      </c>
      <c r="E11" s="17">
        <v>0.35228309443436401</v>
      </c>
      <c r="F11" s="17"/>
      <c r="G11" s="17">
        <v>0.42571659704446402</v>
      </c>
      <c r="H11" s="17">
        <v>0.54792073314313205</v>
      </c>
      <c r="I11" s="17">
        <v>0.52795582883331404</v>
      </c>
      <c r="J11" s="17">
        <v>0.485731408326881</v>
      </c>
      <c r="K11" s="17">
        <v>0.43438331202595698</v>
      </c>
      <c r="L11" s="17">
        <v>0.220524326964434</v>
      </c>
      <c r="M11" s="17"/>
      <c r="N11" s="17">
        <v>0.40967511742080898</v>
      </c>
      <c r="O11" s="17">
        <v>0.46102570299345202</v>
      </c>
      <c r="P11" s="17">
        <v>0.66836492760308797</v>
      </c>
      <c r="Q11" s="17">
        <v>0.54117028002589296</v>
      </c>
      <c r="R11" s="17">
        <v>0.14450746878796999</v>
      </c>
      <c r="S11" s="17">
        <v>0.49663673124822399</v>
      </c>
      <c r="T11" s="17">
        <v>0.44725389302135299</v>
      </c>
      <c r="U11" s="17">
        <v>0.43623936294024501</v>
      </c>
      <c r="V11" s="17">
        <v>0.42471730739135499</v>
      </c>
      <c r="W11" s="17">
        <v>0.47087219079339798</v>
      </c>
      <c r="X11" s="17">
        <v>0.40743985437441899</v>
      </c>
      <c r="Y11" s="17">
        <v>0.34380455853953001</v>
      </c>
      <c r="Z11" s="17">
        <v>0.42924327089921099</v>
      </c>
      <c r="AA11" s="17">
        <v>0.28188220641990702</v>
      </c>
      <c r="AB11" s="17">
        <v>0.41825839308836998</v>
      </c>
      <c r="AC11" s="17">
        <v>0.55272220027462704</v>
      </c>
      <c r="AD11" s="17">
        <v>0.50674294139138398</v>
      </c>
      <c r="AE11" s="17"/>
      <c r="AF11" s="17">
        <v>0.46640405405609597</v>
      </c>
      <c r="AG11" s="17">
        <v>0.39693075053256799</v>
      </c>
    </row>
    <row r="12" spans="2:33" ht="28.7" x14ac:dyDescent="0.5">
      <c r="B12" s="18" t="s">
        <v>478</v>
      </c>
      <c r="C12" s="17">
        <v>0.38792453032817598</v>
      </c>
      <c r="D12" s="17">
        <v>0.38818729559019999</v>
      </c>
      <c r="E12" s="17">
        <v>0.38918011785756701</v>
      </c>
      <c r="F12" s="17"/>
      <c r="G12" s="17">
        <v>0.38377218965660098</v>
      </c>
      <c r="H12" s="17">
        <v>0.41277490551496998</v>
      </c>
      <c r="I12" s="17">
        <v>0.451422492972336</v>
      </c>
      <c r="J12" s="17">
        <v>0.36251862071817798</v>
      </c>
      <c r="K12" s="17">
        <v>0.406626639910523</v>
      </c>
      <c r="L12" s="17">
        <v>0.33542409375196403</v>
      </c>
      <c r="M12" s="17"/>
      <c r="N12" s="17">
        <v>0.30070810483891502</v>
      </c>
      <c r="O12" s="17">
        <v>0.50570111159492903</v>
      </c>
      <c r="P12" s="17">
        <v>0.32545578631014299</v>
      </c>
      <c r="Q12" s="17">
        <v>0.43583686068659799</v>
      </c>
      <c r="R12" s="17">
        <v>0.40563489182812701</v>
      </c>
      <c r="S12" s="17">
        <v>0.49663673124822399</v>
      </c>
      <c r="T12" s="17">
        <v>0.38708952808067398</v>
      </c>
      <c r="U12" s="17">
        <v>0.415222316568919</v>
      </c>
      <c r="V12" s="17">
        <v>0.45631625483779698</v>
      </c>
      <c r="W12" s="17">
        <v>0.34859395896927903</v>
      </c>
      <c r="X12" s="17">
        <v>0.42293591040689099</v>
      </c>
      <c r="Y12" s="17">
        <v>0.41183565895187002</v>
      </c>
      <c r="Z12" s="17">
        <v>0.39106376499848799</v>
      </c>
      <c r="AA12" s="17">
        <v>0.32285419907234603</v>
      </c>
      <c r="AB12" s="17">
        <v>0.328900610551976</v>
      </c>
      <c r="AC12" s="17">
        <v>0.40313467556512</v>
      </c>
      <c r="AD12" s="17">
        <v>0.41897147474740598</v>
      </c>
      <c r="AE12" s="17"/>
      <c r="AF12" s="17">
        <v>0.43099729249026297</v>
      </c>
      <c r="AG12" s="17">
        <v>0.35954050254426301</v>
      </c>
    </row>
    <row r="13" spans="2:33" ht="28.7" x14ac:dyDescent="0.5">
      <c r="B13" s="18" t="s">
        <v>479</v>
      </c>
      <c r="C13" s="17">
        <v>0.29520785543669997</v>
      </c>
      <c r="D13" s="17">
        <v>0.33507115696646</v>
      </c>
      <c r="E13" s="17">
        <v>0.25891684889314098</v>
      </c>
      <c r="F13" s="17"/>
      <c r="G13" s="17">
        <v>0.25264416418707503</v>
      </c>
      <c r="H13" s="17">
        <v>0.28969650985901302</v>
      </c>
      <c r="I13" s="17">
        <v>0.25711722861542502</v>
      </c>
      <c r="J13" s="17">
        <v>0.28866861068143801</v>
      </c>
      <c r="K13" s="17">
        <v>0.34222454451735002</v>
      </c>
      <c r="L13" s="17">
        <v>0.31577452945735901</v>
      </c>
      <c r="M13" s="17"/>
      <c r="N13" s="17">
        <v>0.370963261107843</v>
      </c>
      <c r="O13" s="17">
        <v>0.31177130246380502</v>
      </c>
      <c r="P13" s="17">
        <v>0.25757651973238699</v>
      </c>
      <c r="Q13" s="17">
        <v>0.24818864331725901</v>
      </c>
      <c r="R13" s="17">
        <v>7.8008431965659999E-2</v>
      </c>
      <c r="S13" s="17">
        <v>0.568142276160989</v>
      </c>
      <c r="T13" s="17">
        <v>0.30274457558868501</v>
      </c>
      <c r="U13" s="17">
        <v>0.29032971353319997</v>
      </c>
      <c r="V13" s="17">
        <v>0.22527611411805001</v>
      </c>
      <c r="W13" s="17">
        <v>0.37681885187362102</v>
      </c>
      <c r="X13" s="17">
        <v>0.40375113483650998</v>
      </c>
      <c r="Y13" s="17">
        <v>0.32020449405502099</v>
      </c>
      <c r="Z13" s="17">
        <v>0.32858104247563602</v>
      </c>
      <c r="AA13" s="17">
        <v>0.18698748886209901</v>
      </c>
      <c r="AB13" s="17">
        <v>0.23896887087622301</v>
      </c>
      <c r="AC13" s="17">
        <v>0.25537586334576401</v>
      </c>
      <c r="AD13" s="17">
        <v>0.357906298105512</v>
      </c>
      <c r="AE13" s="17"/>
      <c r="AF13" s="17">
        <v>0.334551539735295</v>
      </c>
      <c r="AG13" s="17">
        <v>0.26928121009990003</v>
      </c>
    </row>
    <row r="14" spans="2:33" x14ac:dyDescent="0.5">
      <c r="B14" s="18" t="s">
        <v>480</v>
      </c>
      <c r="C14" s="17">
        <v>0.29302610529470702</v>
      </c>
      <c r="D14" s="17">
        <v>0.33619402173128199</v>
      </c>
      <c r="E14" s="17">
        <v>0.25362339727393801</v>
      </c>
      <c r="F14" s="17"/>
      <c r="G14" s="17">
        <v>0.34536475504929798</v>
      </c>
      <c r="H14" s="17">
        <v>0.41620303217804</v>
      </c>
      <c r="I14" s="17">
        <v>0.27112297010505299</v>
      </c>
      <c r="J14" s="17">
        <v>0.26482864143193802</v>
      </c>
      <c r="K14" s="17">
        <v>0.32670571498536899</v>
      </c>
      <c r="L14" s="17">
        <v>0.22137508783224799</v>
      </c>
      <c r="M14" s="17"/>
      <c r="N14" s="17">
        <v>0.38612381488146402</v>
      </c>
      <c r="O14" s="17">
        <v>0.25163084410772701</v>
      </c>
      <c r="P14" s="17">
        <v>0.39469256144214898</v>
      </c>
      <c r="Q14" s="17">
        <v>0.37450315951115798</v>
      </c>
      <c r="R14" s="17">
        <v>0.32076016255391898</v>
      </c>
      <c r="S14" s="17">
        <v>0.45911667996375199</v>
      </c>
      <c r="T14" s="17">
        <v>0.25936335268109101</v>
      </c>
      <c r="U14" s="17">
        <v>0.30569573768409503</v>
      </c>
      <c r="V14" s="17">
        <v>0.30545282129897</v>
      </c>
      <c r="W14" s="17">
        <v>0.209921854343565</v>
      </c>
      <c r="X14" s="17">
        <v>0.203050201654113</v>
      </c>
      <c r="Y14" s="17">
        <v>0.26831852044795002</v>
      </c>
      <c r="Z14" s="17">
        <v>0.29355098991282902</v>
      </c>
      <c r="AA14" s="17">
        <v>0.24097552493344501</v>
      </c>
      <c r="AB14" s="17">
        <v>0.26865787548847703</v>
      </c>
      <c r="AC14" s="17">
        <v>0.30266426272526997</v>
      </c>
      <c r="AD14" s="17">
        <v>0.32936712900408399</v>
      </c>
      <c r="AE14" s="17"/>
      <c r="AF14" s="17">
        <v>0.36355822743517102</v>
      </c>
      <c r="AG14" s="17">
        <v>0.24654694737677299</v>
      </c>
    </row>
    <row r="15" spans="2:33" x14ac:dyDescent="0.5">
      <c r="B15" s="18" t="s">
        <v>481</v>
      </c>
      <c r="C15" s="17">
        <v>0.27137226183451102</v>
      </c>
      <c r="D15" s="17">
        <v>0.32290741914103699</v>
      </c>
      <c r="E15" s="17">
        <v>0.22402830067016499</v>
      </c>
      <c r="F15" s="17"/>
      <c r="G15" s="17">
        <v>0.41513014155328898</v>
      </c>
      <c r="H15" s="17">
        <v>0.35944934689247199</v>
      </c>
      <c r="I15" s="17">
        <v>0.280580275205699</v>
      </c>
      <c r="J15" s="17">
        <v>0.27668313227513602</v>
      </c>
      <c r="K15" s="17">
        <v>0.29287604150045798</v>
      </c>
      <c r="L15" s="17">
        <v>0.14361970624001399</v>
      </c>
      <c r="M15" s="17"/>
      <c r="N15" s="17">
        <v>0.33537625450844799</v>
      </c>
      <c r="O15" s="17">
        <v>7.8090473483679396E-2</v>
      </c>
      <c r="P15" s="17">
        <v>0.33090373543194601</v>
      </c>
      <c r="Q15" s="17">
        <v>0.206699821276291</v>
      </c>
      <c r="R15" s="17">
        <v>0.14673066826171499</v>
      </c>
      <c r="S15" s="17">
        <v>0.16765586618179501</v>
      </c>
      <c r="T15" s="17">
        <v>0.18299998214617599</v>
      </c>
      <c r="U15" s="17">
        <v>0.30027168996575498</v>
      </c>
      <c r="V15" s="17">
        <v>0.28856833226756901</v>
      </c>
      <c r="W15" s="17">
        <v>0.27465239468496899</v>
      </c>
      <c r="X15" s="17">
        <v>0.27555920790272698</v>
      </c>
      <c r="Y15" s="17">
        <v>0.244966713620386</v>
      </c>
      <c r="Z15" s="17">
        <v>0.27738642713648098</v>
      </c>
      <c r="AA15" s="17">
        <v>0.24579246845584601</v>
      </c>
      <c r="AB15" s="17">
        <v>0.26525596696570303</v>
      </c>
      <c r="AC15" s="17">
        <v>0.43671763966631</v>
      </c>
      <c r="AD15" s="17">
        <v>0.33292007190664102</v>
      </c>
      <c r="AE15" s="17"/>
      <c r="AF15" s="17">
        <v>0.31095381629670199</v>
      </c>
      <c r="AG15" s="17">
        <v>0.24528886515432</v>
      </c>
    </row>
    <row r="16" spans="2:33" ht="28.7" x14ac:dyDescent="0.5">
      <c r="B16" s="18" t="s">
        <v>482</v>
      </c>
      <c r="C16" s="17">
        <v>0.26152288750452202</v>
      </c>
      <c r="D16" s="17">
        <v>0.31764330259442802</v>
      </c>
      <c r="E16" s="17">
        <v>0.20983492153536201</v>
      </c>
      <c r="F16" s="17"/>
      <c r="G16" s="17">
        <v>0.347277642480469</v>
      </c>
      <c r="H16" s="17">
        <v>0.31338655500089002</v>
      </c>
      <c r="I16" s="17">
        <v>0.29873876183986697</v>
      </c>
      <c r="J16" s="17">
        <v>0.27078989339287601</v>
      </c>
      <c r="K16" s="17">
        <v>0.27013573519053602</v>
      </c>
      <c r="L16" s="17">
        <v>0.15967161656485601</v>
      </c>
      <c r="M16" s="17"/>
      <c r="N16" s="17">
        <v>0.29569398255242502</v>
      </c>
      <c r="O16" s="17">
        <v>0.16379086027553799</v>
      </c>
      <c r="P16" s="17">
        <v>0.27039838538294497</v>
      </c>
      <c r="Q16" s="17">
        <v>0.27711422452766599</v>
      </c>
      <c r="R16" s="17">
        <v>0</v>
      </c>
      <c r="S16" s="17">
        <v>0.16765586618179501</v>
      </c>
      <c r="T16" s="17">
        <v>0.17254244894981999</v>
      </c>
      <c r="U16" s="17">
        <v>0.23983318963245501</v>
      </c>
      <c r="V16" s="17">
        <v>0.19667097720686499</v>
      </c>
      <c r="W16" s="17">
        <v>0.38051043333141599</v>
      </c>
      <c r="X16" s="17">
        <v>0.39712824909244498</v>
      </c>
      <c r="Y16" s="17">
        <v>0.22586993537484901</v>
      </c>
      <c r="Z16" s="17">
        <v>0.33564098276974802</v>
      </c>
      <c r="AA16" s="17">
        <v>0.239958440179978</v>
      </c>
      <c r="AB16" s="17">
        <v>0.231597299801301</v>
      </c>
      <c r="AC16" s="17">
        <v>0.395717042068916</v>
      </c>
      <c r="AD16" s="17">
        <v>0.327258887391709</v>
      </c>
      <c r="AE16" s="17"/>
      <c r="AF16" s="17">
        <v>0.30637216566818598</v>
      </c>
      <c r="AG16" s="17">
        <v>0.23196817372286499</v>
      </c>
    </row>
    <row r="17" spans="2:33" x14ac:dyDescent="0.5">
      <c r="B17" s="18" t="s">
        <v>483</v>
      </c>
      <c r="C17" s="17">
        <v>0.24093772641326699</v>
      </c>
      <c r="D17" s="17">
        <v>0.30586208446176999</v>
      </c>
      <c r="E17" s="17">
        <v>0.18090255390069901</v>
      </c>
      <c r="F17" s="17"/>
      <c r="G17" s="17">
        <v>0.37354803829903599</v>
      </c>
      <c r="H17" s="17">
        <v>0.32006661787628798</v>
      </c>
      <c r="I17" s="17">
        <v>0.24227355461918601</v>
      </c>
      <c r="J17" s="17">
        <v>0.21491050988096999</v>
      </c>
      <c r="K17" s="17">
        <v>0.24081267711412299</v>
      </c>
      <c r="L17" s="17">
        <v>0.16842095068655299</v>
      </c>
      <c r="M17" s="17"/>
      <c r="N17" s="17">
        <v>0.32003996648896899</v>
      </c>
      <c r="O17" s="17">
        <v>0.25732233285250899</v>
      </c>
      <c r="P17" s="17">
        <v>0.44483076840078101</v>
      </c>
      <c r="Q17" s="17">
        <v>0.256453087081221</v>
      </c>
      <c r="R17" s="17">
        <v>0</v>
      </c>
      <c r="S17" s="17">
        <v>0.14079258026344399</v>
      </c>
      <c r="T17" s="17">
        <v>0.11947557826260501</v>
      </c>
      <c r="U17" s="17">
        <v>0.33382423711817899</v>
      </c>
      <c r="V17" s="17">
        <v>0.22977846128891399</v>
      </c>
      <c r="W17" s="17">
        <v>0.37505767038835103</v>
      </c>
      <c r="X17" s="17">
        <v>8.3969809513368701E-2</v>
      </c>
      <c r="Y17" s="17">
        <v>0.176330600425715</v>
      </c>
      <c r="Z17" s="17">
        <v>0.235257464659756</v>
      </c>
      <c r="AA17" s="17">
        <v>0.21989074777510101</v>
      </c>
      <c r="AB17" s="17">
        <v>0.20470071871486001</v>
      </c>
      <c r="AC17" s="17">
        <v>0.35680784022576401</v>
      </c>
      <c r="AD17" s="17">
        <v>0.22395057483198899</v>
      </c>
      <c r="AE17" s="17"/>
      <c r="AF17" s="17">
        <v>0.28528970280541499</v>
      </c>
      <c r="AG17" s="17">
        <v>0.21171072384842399</v>
      </c>
    </row>
    <row r="18" spans="2:33" ht="28.7" x14ac:dyDescent="0.5">
      <c r="B18" s="18" t="s">
        <v>484</v>
      </c>
      <c r="C18" s="17">
        <v>0.22392238979859</v>
      </c>
      <c r="D18" s="17">
        <v>0.262810031149673</v>
      </c>
      <c r="E18" s="17">
        <v>0.18597737263154801</v>
      </c>
      <c r="F18" s="17"/>
      <c r="G18" s="17">
        <v>0.32210757506992299</v>
      </c>
      <c r="H18" s="17">
        <v>0.347576149093548</v>
      </c>
      <c r="I18" s="17">
        <v>0.27071812735192802</v>
      </c>
      <c r="J18" s="17">
        <v>0.230823736136233</v>
      </c>
      <c r="K18" s="17">
        <v>0.217057762715307</v>
      </c>
      <c r="L18" s="17">
        <v>8.2612176952960595E-2</v>
      </c>
      <c r="M18" s="17"/>
      <c r="N18" s="17">
        <v>0.32282095971743002</v>
      </c>
      <c r="O18" s="17">
        <v>0.45039494582551398</v>
      </c>
      <c r="P18" s="17">
        <v>0.28296350850253099</v>
      </c>
      <c r="Q18" s="17">
        <v>0.21978272708643701</v>
      </c>
      <c r="R18" s="17">
        <v>8.4947407038996697E-2</v>
      </c>
      <c r="S18" s="17">
        <v>0.73579814234278396</v>
      </c>
      <c r="T18" s="17">
        <v>7.0470271220004002E-2</v>
      </c>
      <c r="U18" s="17">
        <v>0.23078328845991899</v>
      </c>
      <c r="V18" s="17">
        <v>0.179258335241431</v>
      </c>
      <c r="W18" s="17">
        <v>0.321208436371902</v>
      </c>
      <c r="X18" s="17">
        <v>0.23599658712346999</v>
      </c>
      <c r="Y18" s="17">
        <v>0.151621371977953</v>
      </c>
      <c r="Z18" s="17">
        <v>0.25315247871825802</v>
      </c>
      <c r="AA18" s="17">
        <v>0.18818093410230399</v>
      </c>
      <c r="AB18" s="17">
        <v>0.164444901085879</v>
      </c>
      <c r="AC18" s="17">
        <v>0.34842864268940998</v>
      </c>
      <c r="AD18" s="17">
        <v>0.32498789945012901</v>
      </c>
      <c r="AE18" s="17"/>
      <c r="AF18" s="17">
        <v>0.28439537859428299</v>
      </c>
      <c r="AG18" s="17">
        <v>0.184071985320375</v>
      </c>
    </row>
    <row r="19" spans="2:33" x14ac:dyDescent="0.5">
      <c r="B19" s="18" t="s">
        <v>485</v>
      </c>
      <c r="C19" s="17">
        <v>0.16993707232163299</v>
      </c>
      <c r="D19" s="17">
        <v>0.20149678117155201</v>
      </c>
      <c r="E19" s="17">
        <v>0.14095854414669101</v>
      </c>
      <c r="F19" s="17"/>
      <c r="G19" s="17">
        <v>0.24708488278847501</v>
      </c>
      <c r="H19" s="17">
        <v>0.27196817337609702</v>
      </c>
      <c r="I19" s="17">
        <v>0.21862627002472801</v>
      </c>
      <c r="J19" s="17">
        <v>0.14522502595463799</v>
      </c>
      <c r="K19" s="17">
        <v>0.160517023865727</v>
      </c>
      <c r="L19" s="17">
        <v>7.4384121594646996E-2</v>
      </c>
      <c r="M19" s="17"/>
      <c r="N19" s="17">
        <v>0.21097450611485</v>
      </c>
      <c r="O19" s="17">
        <v>0.12558453698466199</v>
      </c>
      <c r="P19" s="17">
        <v>0.26386494032915597</v>
      </c>
      <c r="Q19" s="17">
        <v>0.17843252067335399</v>
      </c>
      <c r="R19" s="17">
        <v>0.15137376609651801</v>
      </c>
      <c r="S19" s="17">
        <v>0.431857723839011</v>
      </c>
      <c r="T19" s="17">
        <v>0.10569716219294201</v>
      </c>
      <c r="U19" s="17">
        <v>0.21362195189677799</v>
      </c>
      <c r="V19" s="17">
        <v>0.192662069840662</v>
      </c>
      <c r="W19" s="17">
        <v>0.29687084556446303</v>
      </c>
      <c r="X19" s="17">
        <v>0.16636861980679801</v>
      </c>
      <c r="Y19" s="17">
        <v>0.13752427356675401</v>
      </c>
      <c r="Z19" s="17">
        <v>0.141053915371325</v>
      </c>
      <c r="AA19" s="17">
        <v>0.11553850365922801</v>
      </c>
      <c r="AB19" s="17">
        <v>0.150049905617055</v>
      </c>
      <c r="AC19" s="17">
        <v>0.108002188293208</v>
      </c>
      <c r="AD19" s="17">
        <v>0.170411373500713</v>
      </c>
      <c r="AE19" s="17"/>
      <c r="AF19" s="17">
        <v>0.24674732935991001</v>
      </c>
      <c r="AG19" s="17">
        <v>0.119320757963625</v>
      </c>
    </row>
    <row r="20" spans="2:33" ht="28.7" x14ac:dyDescent="0.5">
      <c r="B20" s="18" t="s">
        <v>486</v>
      </c>
      <c r="C20" s="17">
        <v>0.16467174723441899</v>
      </c>
      <c r="D20" s="17">
        <v>0.223600661736023</v>
      </c>
      <c r="E20" s="17">
        <v>0.109971332532787</v>
      </c>
      <c r="F20" s="17"/>
      <c r="G20" s="17">
        <v>0.26145740707988502</v>
      </c>
      <c r="H20" s="17">
        <v>0.243578965312785</v>
      </c>
      <c r="I20" s="17">
        <v>0.209872863777639</v>
      </c>
      <c r="J20" s="17">
        <v>0.152842757468128</v>
      </c>
      <c r="K20" s="17">
        <v>0.163863374683687</v>
      </c>
      <c r="L20" s="17">
        <v>6.1184358852150199E-2</v>
      </c>
      <c r="M20" s="17"/>
      <c r="N20" s="17">
        <v>0.17524214425399501</v>
      </c>
      <c r="O20" s="17">
        <v>0.32430561065986702</v>
      </c>
      <c r="P20" s="17">
        <v>0.15322138332152299</v>
      </c>
      <c r="Q20" s="17">
        <v>0.16930659825137101</v>
      </c>
      <c r="R20" s="17">
        <v>0.13986437095316701</v>
      </c>
      <c r="S20" s="17">
        <v>0.29106514357556701</v>
      </c>
      <c r="T20" s="17">
        <v>0.144862790663986</v>
      </c>
      <c r="U20" s="17">
        <v>0.17052314109043501</v>
      </c>
      <c r="V20" s="17">
        <v>0.115061175848689</v>
      </c>
      <c r="W20" s="17">
        <v>0.16680037088591099</v>
      </c>
      <c r="X20" s="17">
        <v>0.116605416978295</v>
      </c>
      <c r="Y20" s="17">
        <v>0.17245535372856199</v>
      </c>
      <c r="Z20" s="17">
        <v>0.120035745964668</v>
      </c>
      <c r="AA20" s="17">
        <v>0.17315003801277001</v>
      </c>
      <c r="AB20" s="17">
        <v>0.15746477817965199</v>
      </c>
      <c r="AC20" s="17">
        <v>0.116845852073725</v>
      </c>
      <c r="AD20" s="17">
        <v>0.26473985281232199</v>
      </c>
      <c r="AE20" s="17"/>
      <c r="AF20" s="17">
        <v>0.205073622707131</v>
      </c>
      <c r="AG20" s="17">
        <v>0.138047776576948</v>
      </c>
    </row>
    <row r="21" spans="2:33" x14ac:dyDescent="0.5">
      <c r="B21" s="18" t="s">
        <v>56</v>
      </c>
      <c r="C21" s="19">
        <v>0.133055172497892</v>
      </c>
      <c r="D21" s="19">
        <v>7.7943136687456296E-2</v>
      </c>
      <c r="E21" s="19">
        <v>0.18532431266945501</v>
      </c>
      <c r="F21" s="19"/>
      <c r="G21" s="19">
        <v>2.1788359610653799E-2</v>
      </c>
      <c r="H21" s="19">
        <v>5.10467121466434E-2</v>
      </c>
      <c r="I21" s="19">
        <v>6.7712230145801702E-2</v>
      </c>
      <c r="J21" s="19">
        <v>0.14214056360458499</v>
      </c>
      <c r="K21" s="19">
        <v>0.149065045449878</v>
      </c>
      <c r="L21" s="19">
        <v>0.250613476837863</v>
      </c>
      <c r="M21" s="19"/>
      <c r="N21" s="19">
        <v>6.1260107355082097E-2</v>
      </c>
      <c r="O21" s="19">
        <v>0.124308032421256</v>
      </c>
      <c r="P21" s="19">
        <v>0.33163507239691298</v>
      </c>
      <c r="Q21" s="19">
        <v>5.5443540441739901E-2</v>
      </c>
      <c r="R21" s="19">
        <v>0.31566437798786201</v>
      </c>
      <c r="S21" s="19">
        <v>0</v>
      </c>
      <c r="T21" s="19">
        <v>0.153631583532471</v>
      </c>
      <c r="U21" s="19">
        <v>7.17457597368822E-2</v>
      </c>
      <c r="V21" s="19">
        <v>0.182082658492637</v>
      </c>
      <c r="W21" s="19">
        <v>0.20290420534634199</v>
      </c>
      <c r="X21" s="19">
        <v>0.21636301699946001</v>
      </c>
      <c r="Y21" s="19">
        <v>0.167499286087017</v>
      </c>
      <c r="Z21" s="19">
        <v>0.178769157205769</v>
      </c>
      <c r="AA21" s="19">
        <v>0.17621374033615</v>
      </c>
      <c r="AB21" s="19">
        <v>0.11745616468721</v>
      </c>
      <c r="AC21" s="19">
        <v>0.114333543894449</v>
      </c>
      <c r="AD21" s="19">
        <v>6.5428138829413202E-2</v>
      </c>
      <c r="AE21" s="19"/>
      <c r="AF21" s="19">
        <v>8.9353620201715403E-2</v>
      </c>
      <c r="AG21" s="19">
        <v>0.16185355951349401</v>
      </c>
    </row>
    <row r="22" spans="2:33" x14ac:dyDescent="0.5">
      <c r="B22" s="16"/>
    </row>
    <row r="23" spans="2:33" x14ac:dyDescent="0.5">
      <c r="B23" t="s">
        <v>59</v>
      </c>
    </row>
    <row r="24" spans="2:33" x14ac:dyDescent="0.5">
      <c r="B24" t="s">
        <v>60</v>
      </c>
    </row>
    <row r="26" spans="2:33" x14ac:dyDescent="0.5">
      <c r="B26"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G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476</v>
      </c>
      <c r="C9" s="17">
        <v>0.471739005718115</v>
      </c>
      <c r="D9" s="17">
        <v>0.43878849894931499</v>
      </c>
      <c r="E9" s="17">
        <v>0.50293002800379905</v>
      </c>
      <c r="F9" s="17"/>
      <c r="G9" s="17">
        <v>0.52131098596574499</v>
      </c>
      <c r="H9" s="17">
        <v>0.417662046977963</v>
      </c>
      <c r="I9" s="17">
        <v>0.47465001387720401</v>
      </c>
      <c r="J9" s="17">
        <v>0.47459031143771602</v>
      </c>
      <c r="K9" s="17">
        <v>0.450778140221125</v>
      </c>
      <c r="L9" s="17">
        <v>0.49371672151877899</v>
      </c>
      <c r="M9" s="17"/>
      <c r="N9" s="17">
        <v>0.39180903076806001</v>
      </c>
      <c r="O9" s="17">
        <v>0.484401643316617</v>
      </c>
      <c r="P9" s="17">
        <v>0.31808186978138803</v>
      </c>
      <c r="Q9" s="17">
        <v>0.51381164055333095</v>
      </c>
      <c r="R9" s="17">
        <v>0.33226955769727001</v>
      </c>
      <c r="S9" s="17">
        <v>0.87659072260622894</v>
      </c>
      <c r="T9" s="17">
        <v>0.50788563427160305</v>
      </c>
      <c r="U9" s="17">
        <v>0.45790361742997698</v>
      </c>
      <c r="V9" s="17">
        <v>0.39216247896935902</v>
      </c>
      <c r="W9" s="17">
        <v>0.51976445151539696</v>
      </c>
      <c r="X9" s="17">
        <v>0.52523123954804896</v>
      </c>
      <c r="Y9" s="17">
        <v>0.46732424606925799</v>
      </c>
      <c r="Z9" s="17">
        <v>0.49307299762099199</v>
      </c>
      <c r="AA9" s="17">
        <v>0.57633452176837197</v>
      </c>
      <c r="AB9" s="17">
        <v>0.47053586823023702</v>
      </c>
      <c r="AC9" s="17">
        <v>0.52100690312410602</v>
      </c>
      <c r="AD9" s="17">
        <v>0.449037771521763</v>
      </c>
      <c r="AE9" s="17"/>
      <c r="AF9" s="17">
        <v>0.47986848921005298</v>
      </c>
      <c r="AG9" s="17">
        <v>0.46638185020448297</v>
      </c>
    </row>
    <row r="10" spans="2:33" x14ac:dyDescent="0.5">
      <c r="B10" s="18" t="s">
        <v>475</v>
      </c>
      <c r="C10" s="17">
        <v>0.35734286427435502</v>
      </c>
      <c r="D10" s="17">
        <v>0.39288624459293497</v>
      </c>
      <c r="E10" s="17">
        <v>0.32534918404072</v>
      </c>
      <c r="F10" s="17"/>
      <c r="G10" s="17">
        <v>0.40617273279753802</v>
      </c>
      <c r="H10" s="17">
        <v>0.34029947613344902</v>
      </c>
      <c r="I10" s="17">
        <v>0.41414866586972698</v>
      </c>
      <c r="J10" s="17">
        <v>0.375014893660433</v>
      </c>
      <c r="K10" s="17">
        <v>0.30593095846021601</v>
      </c>
      <c r="L10" s="17">
        <v>0.32694992245199</v>
      </c>
      <c r="M10" s="17"/>
      <c r="N10" s="17">
        <v>0.38304604421289701</v>
      </c>
      <c r="O10" s="17">
        <v>0.34075552186447</v>
      </c>
      <c r="P10" s="17">
        <v>0.27039838538294497</v>
      </c>
      <c r="Q10" s="17">
        <v>0.33282978199853802</v>
      </c>
      <c r="R10" s="17">
        <v>0</v>
      </c>
      <c r="S10" s="17">
        <v>0.45911667996375199</v>
      </c>
      <c r="T10" s="17">
        <v>0.35654911359147601</v>
      </c>
      <c r="U10" s="17">
        <v>0.36620731585036798</v>
      </c>
      <c r="V10" s="17">
        <v>0.38200393124999799</v>
      </c>
      <c r="W10" s="17">
        <v>0.47302524267903601</v>
      </c>
      <c r="X10" s="17">
        <v>0.41082153026663099</v>
      </c>
      <c r="Y10" s="17">
        <v>0.36792641717069902</v>
      </c>
      <c r="Z10" s="17">
        <v>0.39876460254569701</v>
      </c>
      <c r="AA10" s="17">
        <v>0.287183633305437</v>
      </c>
      <c r="AB10" s="17">
        <v>0.312855998971933</v>
      </c>
      <c r="AC10" s="17">
        <v>0.389373703613974</v>
      </c>
      <c r="AD10" s="17">
        <v>0.33030826052562801</v>
      </c>
      <c r="AE10" s="17"/>
      <c r="AF10" s="17">
        <v>0.39026783034166601</v>
      </c>
      <c r="AG10" s="17">
        <v>0.33564601678354</v>
      </c>
    </row>
    <row r="11" spans="2:33" ht="28.7" x14ac:dyDescent="0.5">
      <c r="B11" s="18" t="s">
        <v>479</v>
      </c>
      <c r="C11" s="17">
        <v>0.322584993648378</v>
      </c>
      <c r="D11" s="17">
        <v>0.31675916155346201</v>
      </c>
      <c r="E11" s="17">
        <v>0.32930513215134599</v>
      </c>
      <c r="F11" s="17"/>
      <c r="G11" s="17">
        <v>0.350441874654699</v>
      </c>
      <c r="H11" s="17">
        <v>0.28444360835341598</v>
      </c>
      <c r="I11" s="17">
        <v>0.32055745784607997</v>
      </c>
      <c r="J11" s="17">
        <v>0.27740314288768803</v>
      </c>
      <c r="K11" s="17">
        <v>0.35282505738747499</v>
      </c>
      <c r="L11" s="17">
        <v>0.351294524171477</v>
      </c>
      <c r="M11" s="17"/>
      <c r="N11" s="17">
        <v>0.367467362197821</v>
      </c>
      <c r="O11" s="17">
        <v>0.35531103431246502</v>
      </c>
      <c r="P11" s="17">
        <v>0.31808186978138803</v>
      </c>
      <c r="Q11" s="17">
        <v>0.31395061892175002</v>
      </c>
      <c r="R11" s="17">
        <v>0.25890422356641202</v>
      </c>
      <c r="S11" s="17">
        <v>0.64415584901522005</v>
      </c>
      <c r="T11" s="17">
        <v>0.430215856612157</v>
      </c>
      <c r="U11" s="17">
        <v>0.33685531946030201</v>
      </c>
      <c r="V11" s="17">
        <v>0.337347008047228</v>
      </c>
      <c r="W11" s="17">
        <v>0.37670436425788101</v>
      </c>
      <c r="X11" s="17">
        <v>0.44929139747961699</v>
      </c>
      <c r="Y11" s="17">
        <v>0.24723667415948899</v>
      </c>
      <c r="Z11" s="17">
        <v>0.340900009707019</v>
      </c>
      <c r="AA11" s="17">
        <v>0.13565097384135</v>
      </c>
      <c r="AB11" s="17">
        <v>0.28711991558842098</v>
      </c>
      <c r="AC11" s="17">
        <v>0.45379282471361199</v>
      </c>
      <c r="AD11" s="17">
        <v>0.37359808483068002</v>
      </c>
      <c r="AE11" s="17"/>
      <c r="AF11" s="17">
        <v>0.33585096929188901</v>
      </c>
      <c r="AG11" s="17">
        <v>0.31384299981410402</v>
      </c>
    </row>
    <row r="12" spans="2:33" ht="28.7" x14ac:dyDescent="0.5">
      <c r="B12" s="18" t="s">
        <v>478</v>
      </c>
      <c r="C12" s="17">
        <v>0.28719652432399001</v>
      </c>
      <c r="D12" s="17">
        <v>0.30400326033591302</v>
      </c>
      <c r="E12" s="17">
        <v>0.27252613244882301</v>
      </c>
      <c r="F12" s="17"/>
      <c r="G12" s="17">
        <v>0.45086316915389602</v>
      </c>
      <c r="H12" s="17">
        <v>0.34561357833044298</v>
      </c>
      <c r="I12" s="17">
        <v>0.307223390987516</v>
      </c>
      <c r="J12" s="17">
        <v>0.262560542509027</v>
      </c>
      <c r="K12" s="17">
        <v>0.246232746189401</v>
      </c>
      <c r="L12" s="17">
        <v>0.22759710634818001</v>
      </c>
      <c r="M12" s="17"/>
      <c r="N12" s="17">
        <v>0.221058060858912</v>
      </c>
      <c r="O12" s="17">
        <v>0.265776684309733</v>
      </c>
      <c r="P12" s="17">
        <v>0.39469256144214898</v>
      </c>
      <c r="Q12" s="17">
        <v>0.303284788755673</v>
      </c>
      <c r="R12" s="17">
        <v>0.39876859451957902</v>
      </c>
      <c r="S12" s="17">
        <v>0.30844844644524</v>
      </c>
      <c r="T12" s="17">
        <v>0.20335485765401601</v>
      </c>
      <c r="U12" s="17">
        <v>0.33082662619775899</v>
      </c>
      <c r="V12" s="17">
        <v>0.22572056626138601</v>
      </c>
      <c r="W12" s="17">
        <v>0.30181265706786498</v>
      </c>
      <c r="X12" s="17">
        <v>0.337517484359739</v>
      </c>
      <c r="Y12" s="17">
        <v>0.26526139857261299</v>
      </c>
      <c r="Z12" s="17">
        <v>0.29819662875028902</v>
      </c>
      <c r="AA12" s="17">
        <v>0.25510396935716101</v>
      </c>
      <c r="AB12" s="17">
        <v>0.29109516693121401</v>
      </c>
      <c r="AC12" s="17">
        <v>0.22152476081095501</v>
      </c>
      <c r="AD12" s="17">
        <v>0.347454116085467</v>
      </c>
      <c r="AE12" s="17"/>
      <c r="AF12" s="17">
        <v>0.31985782208011099</v>
      </c>
      <c r="AG12" s="17">
        <v>0.265673428603316</v>
      </c>
    </row>
    <row r="13" spans="2:33" x14ac:dyDescent="0.5">
      <c r="B13" s="18" t="s">
        <v>477</v>
      </c>
      <c r="C13" s="17">
        <v>0.28394774721148802</v>
      </c>
      <c r="D13" s="17">
        <v>0.33738882761519601</v>
      </c>
      <c r="E13" s="17">
        <v>0.23486270007313401</v>
      </c>
      <c r="F13" s="17"/>
      <c r="G13" s="17">
        <v>0.34039057538880702</v>
      </c>
      <c r="H13" s="17">
        <v>0.38640076161543502</v>
      </c>
      <c r="I13" s="17">
        <v>0.31045102869846503</v>
      </c>
      <c r="J13" s="17">
        <v>0.35803217690349898</v>
      </c>
      <c r="K13" s="17">
        <v>0.29188837537977402</v>
      </c>
      <c r="L13" s="17">
        <v>0.120430015798781</v>
      </c>
      <c r="M13" s="17"/>
      <c r="N13" s="17">
        <v>0.28185392231432199</v>
      </c>
      <c r="O13" s="17">
        <v>0.110684907622073</v>
      </c>
      <c r="P13" s="17">
        <v>0.419059511640406</v>
      </c>
      <c r="Q13" s="17">
        <v>0.26274127956166998</v>
      </c>
      <c r="R13" s="17">
        <v>0.14450746878796999</v>
      </c>
      <c r="S13" s="17">
        <v>0.30844844644524</v>
      </c>
      <c r="T13" s="17">
        <v>0.30896769369389798</v>
      </c>
      <c r="U13" s="17">
        <v>0.36776029366993102</v>
      </c>
      <c r="V13" s="17">
        <v>0.25434843989792599</v>
      </c>
      <c r="W13" s="17">
        <v>0.22707856932762499</v>
      </c>
      <c r="X13" s="17">
        <v>0.34609200365619902</v>
      </c>
      <c r="Y13" s="17">
        <v>0.26420306722998199</v>
      </c>
      <c r="Z13" s="17">
        <v>0.35277730453511402</v>
      </c>
      <c r="AA13" s="17">
        <v>6.7825486920674902E-2</v>
      </c>
      <c r="AB13" s="17">
        <v>0.26836878901492001</v>
      </c>
      <c r="AC13" s="17">
        <v>0.25018255177093701</v>
      </c>
      <c r="AD13" s="17">
        <v>0.29471109508356802</v>
      </c>
      <c r="AE13" s="17"/>
      <c r="AF13" s="17">
        <v>0.32781338637834101</v>
      </c>
      <c r="AG13" s="17">
        <v>0.25504123046232502</v>
      </c>
    </row>
    <row r="14" spans="2:33" x14ac:dyDescent="0.5">
      <c r="B14" s="18" t="s">
        <v>483</v>
      </c>
      <c r="C14" s="17">
        <v>0.27760418154427602</v>
      </c>
      <c r="D14" s="17">
        <v>0.31981517952093003</v>
      </c>
      <c r="E14" s="17">
        <v>0.239040357752896</v>
      </c>
      <c r="F14" s="17"/>
      <c r="G14" s="17">
        <v>0.42571819444606401</v>
      </c>
      <c r="H14" s="17">
        <v>0.33557107715909001</v>
      </c>
      <c r="I14" s="17">
        <v>0.33508271939013801</v>
      </c>
      <c r="J14" s="17">
        <v>0.25217661701705701</v>
      </c>
      <c r="K14" s="17">
        <v>0.27255937565691901</v>
      </c>
      <c r="L14" s="17">
        <v>0.17175455943193099</v>
      </c>
      <c r="M14" s="17"/>
      <c r="N14" s="17">
        <v>0.245798210379638</v>
      </c>
      <c r="O14" s="17">
        <v>0.192515570125361</v>
      </c>
      <c r="P14" s="17">
        <v>0.430271244034307</v>
      </c>
      <c r="Q14" s="17">
        <v>0.20289081997990299</v>
      </c>
      <c r="R14" s="17">
        <v>7.8008431965659999E-2</v>
      </c>
      <c r="S14" s="17">
        <v>0.30844844644524</v>
      </c>
      <c r="T14" s="17">
        <v>0.178437142863</v>
      </c>
      <c r="U14" s="17">
        <v>0.32801925607347499</v>
      </c>
      <c r="V14" s="17">
        <v>0.33724882100914</v>
      </c>
      <c r="W14" s="17">
        <v>0.39560950022657698</v>
      </c>
      <c r="X14" s="17">
        <v>0.236834777918462</v>
      </c>
      <c r="Y14" s="17">
        <v>0.233013964103995</v>
      </c>
      <c r="Z14" s="17">
        <v>0.28407558259080001</v>
      </c>
      <c r="AA14" s="17">
        <v>0.24097552493344501</v>
      </c>
      <c r="AB14" s="17">
        <v>0.29399271343616501</v>
      </c>
      <c r="AC14" s="17">
        <v>0.40865814286070501</v>
      </c>
      <c r="AD14" s="17">
        <v>0.19396297319120001</v>
      </c>
      <c r="AE14" s="17"/>
      <c r="AF14" s="17">
        <v>0.33715356841142502</v>
      </c>
      <c r="AG14" s="17">
        <v>0.23836241095636901</v>
      </c>
    </row>
    <row r="15" spans="2:33" x14ac:dyDescent="0.5">
      <c r="B15" s="18" t="s">
        <v>480</v>
      </c>
      <c r="C15" s="17">
        <v>0.25575202570547401</v>
      </c>
      <c r="D15" s="17">
        <v>0.26376928049607301</v>
      </c>
      <c r="E15" s="17">
        <v>0.24921376107241899</v>
      </c>
      <c r="F15" s="17"/>
      <c r="G15" s="17">
        <v>0.31854039677981699</v>
      </c>
      <c r="H15" s="17">
        <v>0.34229941107522199</v>
      </c>
      <c r="I15" s="17">
        <v>0.23493732455248401</v>
      </c>
      <c r="J15" s="17">
        <v>0.20458005452580499</v>
      </c>
      <c r="K15" s="17">
        <v>0.25700851087292897</v>
      </c>
      <c r="L15" s="17">
        <v>0.24076706338874701</v>
      </c>
      <c r="M15" s="17"/>
      <c r="N15" s="17">
        <v>0.24950643852568399</v>
      </c>
      <c r="O15" s="17">
        <v>0.122337968998707</v>
      </c>
      <c r="P15" s="17">
        <v>0.21701020933172599</v>
      </c>
      <c r="Q15" s="17">
        <v>0.321045218905467</v>
      </c>
      <c r="R15" s="17">
        <v>0.27176175511067402</v>
      </c>
      <c r="S15" s="17">
        <v>0.45911667996375199</v>
      </c>
      <c r="T15" s="17">
        <v>0.14344801382209299</v>
      </c>
      <c r="U15" s="17">
        <v>0.28136566016055098</v>
      </c>
      <c r="V15" s="17">
        <v>0.20899945144611301</v>
      </c>
      <c r="W15" s="17">
        <v>0.335135164765269</v>
      </c>
      <c r="X15" s="17">
        <v>0.25042167637277102</v>
      </c>
      <c r="Y15" s="17">
        <v>0.25580871758197798</v>
      </c>
      <c r="Z15" s="17">
        <v>0.19238880233717201</v>
      </c>
      <c r="AA15" s="17">
        <v>0.18336399057990299</v>
      </c>
      <c r="AB15" s="17">
        <v>0.27381191863868298</v>
      </c>
      <c r="AC15" s="17">
        <v>0.24877049298475601</v>
      </c>
      <c r="AD15" s="17">
        <v>0.30706020375958998</v>
      </c>
      <c r="AE15" s="17"/>
      <c r="AF15" s="17">
        <v>0.29500219308717801</v>
      </c>
      <c r="AG15" s="17">
        <v>0.229887006014072</v>
      </c>
    </row>
    <row r="16" spans="2:33" ht="28.7" x14ac:dyDescent="0.5">
      <c r="B16" s="18" t="s">
        <v>484</v>
      </c>
      <c r="C16" s="17">
        <v>0.20882748816678301</v>
      </c>
      <c r="D16" s="17">
        <v>0.20675481997786599</v>
      </c>
      <c r="E16" s="17">
        <v>0.21158260104694801</v>
      </c>
      <c r="F16" s="17"/>
      <c r="G16" s="17">
        <v>0.30615572810962199</v>
      </c>
      <c r="H16" s="17">
        <v>0.28812832966503499</v>
      </c>
      <c r="I16" s="17">
        <v>0.26571762087318501</v>
      </c>
      <c r="J16" s="17">
        <v>0.23448880161489999</v>
      </c>
      <c r="K16" s="17">
        <v>0.164774677076655</v>
      </c>
      <c r="L16" s="17">
        <v>9.5221851753538506E-2</v>
      </c>
      <c r="M16" s="17"/>
      <c r="N16" s="17">
        <v>0.30818476609303802</v>
      </c>
      <c r="O16" s="17">
        <v>0.199113785197157</v>
      </c>
      <c r="P16" s="17">
        <v>0.20635281684176901</v>
      </c>
      <c r="Q16" s="17">
        <v>0.159631267833831</v>
      </c>
      <c r="R16" s="17">
        <v>7.8008431965659999E-2</v>
      </c>
      <c r="S16" s="17">
        <v>0.16765586618179501</v>
      </c>
      <c r="T16" s="17">
        <v>0.15306209628467601</v>
      </c>
      <c r="U16" s="17">
        <v>0.20852849083595601</v>
      </c>
      <c r="V16" s="17">
        <v>0.24235635223546101</v>
      </c>
      <c r="W16" s="17">
        <v>0.174680584183246</v>
      </c>
      <c r="X16" s="17">
        <v>0.262189069496431</v>
      </c>
      <c r="Y16" s="17">
        <v>0.16239298985102199</v>
      </c>
      <c r="Z16" s="17">
        <v>0.30234018466060097</v>
      </c>
      <c r="AA16" s="17">
        <v>0.18401268442060301</v>
      </c>
      <c r="AB16" s="17">
        <v>0.182096462255286</v>
      </c>
      <c r="AC16" s="17">
        <v>0.190846500917767</v>
      </c>
      <c r="AD16" s="17">
        <v>0.268787119968532</v>
      </c>
      <c r="AE16" s="17"/>
      <c r="AF16" s="17">
        <v>0.23297243438191501</v>
      </c>
      <c r="AG16" s="17">
        <v>0.19291648571858999</v>
      </c>
    </row>
    <row r="17" spans="2:33" x14ac:dyDescent="0.5">
      <c r="B17" s="18" t="s">
        <v>488</v>
      </c>
      <c r="C17" s="17">
        <v>0.13000648981753701</v>
      </c>
      <c r="D17" s="17">
        <v>0.162662875179794</v>
      </c>
      <c r="E17" s="17">
        <v>9.7549319909332799E-2</v>
      </c>
      <c r="F17" s="17"/>
      <c r="G17" s="17">
        <v>0.149755646659535</v>
      </c>
      <c r="H17" s="17">
        <v>0.20512760791297299</v>
      </c>
      <c r="I17" s="17">
        <v>0.14824403418955201</v>
      </c>
      <c r="J17" s="17">
        <v>0.122175575188315</v>
      </c>
      <c r="K17" s="17">
        <v>0.115248217573218</v>
      </c>
      <c r="L17" s="17">
        <v>8.3417201623867204E-2</v>
      </c>
      <c r="M17" s="17"/>
      <c r="N17" s="17">
        <v>0.12238896541507401</v>
      </c>
      <c r="O17" s="17">
        <v>0</v>
      </c>
      <c r="P17" s="17">
        <v>0.11717700206142199</v>
      </c>
      <c r="Q17" s="17">
        <v>0.120760280537532</v>
      </c>
      <c r="R17" s="17">
        <v>8.4947407038996697E-2</v>
      </c>
      <c r="S17" s="17">
        <v>0</v>
      </c>
      <c r="T17" s="17">
        <v>0.111614417241663</v>
      </c>
      <c r="U17" s="17">
        <v>0.16583184884495</v>
      </c>
      <c r="V17" s="17">
        <v>0.113243950656994</v>
      </c>
      <c r="W17" s="17">
        <v>0.17794958154020099</v>
      </c>
      <c r="X17" s="17">
        <v>0.11016229188632901</v>
      </c>
      <c r="Y17" s="17">
        <v>0.14600192306630999</v>
      </c>
      <c r="Z17" s="17">
        <v>0.17018073244243501</v>
      </c>
      <c r="AA17" s="17">
        <v>0.140467917363751</v>
      </c>
      <c r="AB17" s="17">
        <v>5.7694391710427201E-2</v>
      </c>
      <c r="AC17" s="17">
        <v>0.26358983957351301</v>
      </c>
      <c r="AD17" s="17">
        <v>0.16759658410189099</v>
      </c>
      <c r="AE17" s="17"/>
      <c r="AF17" s="17">
        <v>0.139467995162427</v>
      </c>
      <c r="AG17" s="17">
        <v>0.123771560430459</v>
      </c>
    </row>
    <row r="18" spans="2:33" x14ac:dyDescent="0.5">
      <c r="B18" s="18" t="s">
        <v>481</v>
      </c>
      <c r="C18" s="17">
        <v>0.120825715617795</v>
      </c>
      <c r="D18" s="17">
        <v>0.14197007340338</v>
      </c>
      <c r="E18" s="17">
        <v>9.9143546359688903E-2</v>
      </c>
      <c r="F18" s="17"/>
      <c r="G18" s="17">
        <v>0.20064619625025401</v>
      </c>
      <c r="H18" s="17">
        <v>0.19647835018113999</v>
      </c>
      <c r="I18" s="17">
        <v>0.105152460307113</v>
      </c>
      <c r="J18" s="17">
        <v>9.7331953774471902E-2</v>
      </c>
      <c r="K18" s="17">
        <v>0.109054928536888</v>
      </c>
      <c r="L18" s="17">
        <v>8.8277166851201003E-2</v>
      </c>
      <c r="M18" s="17"/>
      <c r="N18" s="17">
        <v>0.176770244145143</v>
      </c>
      <c r="O18" s="17">
        <v>4.7494063500982599E-2</v>
      </c>
      <c r="P18" s="17">
        <v>0.19378769372218299</v>
      </c>
      <c r="Q18" s="17">
        <v>0.11559773058665999</v>
      </c>
      <c r="R18" s="17">
        <v>8.4947407038996697E-2</v>
      </c>
      <c r="S18" s="17">
        <v>0</v>
      </c>
      <c r="T18" s="17">
        <v>6.0668736935967499E-2</v>
      </c>
      <c r="U18" s="17">
        <v>0.115152250479043</v>
      </c>
      <c r="V18" s="17">
        <v>0.16434951483940399</v>
      </c>
      <c r="W18" s="17">
        <v>6.1444412787564497E-2</v>
      </c>
      <c r="X18" s="17">
        <v>6.1347850718220603E-2</v>
      </c>
      <c r="Y18" s="17">
        <v>0.117344026162552</v>
      </c>
      <c r="Z18" s="17">
        <v>0.20689813603669199</v>
      </c>
      <c r="AA18" s="17">
        <v>0.19326250819489199</v>
      </c>
      <c r="AB18" s="17">
        <v>7.6721928034647793E-2</v>
      </c>
      <c r="AC18" s="17">
        <v>9.0540471164370306E-2</v>
      </c>
      <c r="AD18" s="17">
        <v>0.15880375077473899</v>
      </c>
      <c r="AE18" s="17"/>
      <c r="AF18" s="17">
        <v>0.12911488853921901</v>
      </c>
      <c r="AG18" s="17">
        <v>0.11536332819016901</v>
      </c>
    </row>
    <row r="19" spans="2:33" ht="28.7" x14ac:dyDescent="0.5">
      <c r="B19" s="18" t="s">
        <v>486</v>
      </c>
      <c r="C19" s="17">
        <v>0.113967129389002</v>
      </c>
      <c r="D19" s="17">
        <v>0.148978276757118</v>
      </c>
      <c r="E19" s="17">
        <v>8.1530713487594803E-2</v>
      </c>
      <c r="F19" s="17"/>
      <c r="G19" s="17">
        <v>0.203348655273663</v>
      </c>
      <c r="H19" s="17">
        <v>0.22086442383316901</v>
      </c>
      <c r="I19" s="17">
        <v>0.132670607548284</v>
      </c>
      <c r="J19" s="17">
        <v>9.25917882357363E-2</v>
      </c>
      <c r="K19" s="17">
        <v>9.7545889523129703E-2</v>
      </c>
      <c r="L19" s="17">
        <v>3.5940703592075698E-2</v>
      </c>
      <c r="M19" s="17"/>
      <c r="N19" s="17">
        <v>0.145298228227106</v>
      </c>
      <c r="O19" s="17">
        <v>0.15785877386928601</v>
      </c>
      <c r="P19" s="17">
        <v>7.6610691660761399E-2</v>
      </c>
      <c r="Q19" s="17">
        <v>0.16239715263996901</v>
      </c>
      <c r="R19" s="17">
        <v>7.3365334130857704E-2</v>
      </c>
      <c r="S19" s="17">
        <v>0</v>
      </c>
      <c r="T19" s="17">
        <v>0.12062732486830301</v>
      </c>
      <c r="U19" s="17">
        <v>9.2652002789155405E-2</v>
      </c>
      <c r="V19" s="17">
        <v>7.0249747804617194E-2</v>
      </c>
      <c r="W19" s="17">
        <v>0.14957381039871401</v>
      </c>
      <c r="X19" s="17">
        <v>0.14924102444322099</v>
      </c>
      <c r="Y19" s="17">
        <v>0.106272120030871</v>
      </c>
      <c r="Z19" s="17">
        <v>9.1197153782017301E-2</v>
      </c>
      <c r="AA19" s="17">
        <v>6.7825486920674902E-2</v>
      </c>
      <c r="AB19" s="17">
        <v>0.130264145499809</v>
      </c>
      <c r="AC19" s="17">
        <v>6.1973500429592002E-2</v>
      </c>
      <c r="AD19" s="17">
        <v>0.16069206979050901</v>
      </c>
      <c r="AE19" s="17"/>
      <c r="AF19" s="17">
        <v>0.157314492014197</v>
      </c>
      <c r="AG19" s="17">
        <v>8.5402145780965596E-2</v>
      </c>
    </row>
    <row r="20" spans="2:33" x14ac:dyDescent="0.5">
      <c r="B20" s="18" t="s">
        <v>56</v>
      </c>
      <c r="C20" s="19">
        <v>0.188068192161255</v>
      </c>
      <c r="D20" s="19">
        <v>0.149020286481853</v>
      </c>
      <c r="E20" s="19">
        <v>0.225465103797091</v>
      </c>
      <c r="F20" s="19"/>
      <c r="G20" s="19">
        <v>4.9550234219624498E-2</v>
      </c>
      <c r="H20" s="19">
        <v>0.123118290478425</v>
      </c>
      <c r="I20" s="19">
        <v>0.14197813385660801</v>
      </c>
      <c r="J20" s="19">
        <v>0.15744634046172501</v>
      </c>
      <c r="K20" s="19">
        <v>0.24867112379205999</v>
      </c>
      <c r="L20" s="19">
        <v>0.293243850681709</v>
      </c>
      <c r="M20" s="19"/>
      <c r="N20" s="19">
        <v>0.239545303130241</v>
      </c>
      <c r="O20" s="19">
        <v>0.23432873135118401</v>
      </c>
      <c r="P20" s="19">
        <v>0.33163507239691298</v>
      </c>
      <c r="Q20" s="19">
        <v>0.22308998628106499</v>
      </c>
      <c r="R20" s="19">
        <v>0.38902971211871901</v>
      </c>
      <c r="S20" s="19">
        <v>0</v>
      </c>
      <c r="T20" s="19">
        <v>0.262952221320086</v>
      </c>
      <c r="U20" s="19">
        <v>0.12714276910320199</v>
      </c>
      <c r="V20" s="19">
        <v>0.228672819130157</v>
      </c>
      <c r="W20" s="19">
        <v>0.17085098974104401</v>
      </c>
      <c r="X20" s="19">
        <v>0.15101478157616899</v>
      </c>
      <c r="Y20" s="19">
        <v>0.24653761065021099</v>
      </c>
      <c r="Z20" s="19">
        <v>0.159899174779007</v>
      </c>
      <c r="AA20" s="19">
        <v>0.32391032484521398</v>
      </c>
      <c r="AB20" s="19">
        <v>0.16698572254605101</v>
      </c>
      <c r="AC20" s="19">
        <v>3.9745122841887699E-2</v>
      </c>
      <c r="AD20" s="19">
        <v>0.10496696401138</v>
      </c>
      <c r="AE20" s="19"/>
      <c r="AF20" s="19">
        <v>0.152871410625874</v>
      </c>
      <c r="AG20" s="19">
        <v>0.21126211739050099</v>
      </c>
    </row>
    <row r="21" spans="2:33" x14ac:dyDescent="0.5">
      <c r="B21" s="16"/>
    </row>
    <row r="22" spans="2:33" x14ac:dyDescent="0.5">
      <c r="B22" t="s">
        <v>59</v>
      </c>
    </row>
    <row r="23" spans="2:33" x14ac:dyDescent="0.5">
      <c r="B23" t="s">
        <v>60</v>
      </c>
    </row>
    <row r="25" spans="2:33" x14ac:dyDescent="0.5">
      <c r="B25"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502</v>
      </c>
      <c r="E2" s="26"/>
      <c r="F2" s="26"/>
      <c r="G2" s="26"/>
      <c r="H2" s="26"/>
    </row>
    <row r="6" spans="2:8" ht="50" customHeight="1" x14ac:dyDescent="0.5">
      <c r="B6" s="20" t="s">
        <v>15</v>
      </c>
      <c r="C6" s="20" t="s">
        <v>490</v>
      </c>
      <c r="D6" s="20" t="s">
        <v>491</v>
      </c>
      <c r="E6" s="20" t="s">
        <v>492</v>
      </c>
      <c r="F6" s="20" t="s">
        <v>493</v>
      </c>
      <c r="G6" s="20" t="s">
        <v>494</v>
      </c>
    </row>
    <row r="7" spans="2:8" x14ac:dyDescent="0.5">
      <c r="B7" s="18" t="s">
        <v>495</v>
      </c>
      <c r="C7" s="17">
        <v>0.51721696173806297</v>
      </c>
      <c r="D7" s="17">
        <v>0.43981876872569398</v>
      </c>
      <c r="E7" s="17">
        <v>0.490173608338135</v>
      </c>
      <c r="F7" s="17">
        <v>0.13251172451097101</v>
      </c>
      <c r="G7" s="17">
        <v>5.8127906187283501E-2</v>
      </c>
    </row>
    <row r="8" spans="2:8" x14ac:dyDescent="0.5">
      <c r="B8" s="18" t="s">
        <v>496</v>
      </c>
      <c r="C8" s="17">
        <v>0.34107350484151699</v>
      </c>
      <c r="D8" s="17">
        <v>0.351109751759482</v>
      </c>
      <c r="E8" s="17">
        <v>0.26433018457197199</v>
      </c>
      <c r="F8" s="17">
        <v>0.32069797516833998</v>
      </c>
      <c r="G8" s="17">
        <v>0.20116234839925801</v>
      </c>
    </row>
    <row r="9" spans="2:8" x14ac:dyDescent="0.5">
      <c r="B9" s="18" t="s">
        <v>497</v>
      </c>
      <c r="C9" s="17">
        <v>0.101849637979275</v>
      </c>
      <c r="D9" s="17">
        <v>0.14115588923695399</v>
      </c>
      <c r="E9" s="17">
        <v>0.166765366674404</v>
      </c>
      <c r="F9" s="17">
        <v>0.334099607769825</v>
      </c>
      <c r="G9" s="17">
        <v>0.34734726527863102</v>
      </c>
    </row>
    <row r="10" spans="2:8" x14ac:dyDescent="0.5">
      <c r="B10" s="18" t="s">
        <v>498</v>
      </c>
      <c r="C10" s="17">
        <v>1.1136885632859601E-2</v>
      </c>
      <c r="D10" s="17">
        <v>1.86994993144174E-2</v>
      </c>
      <c r="E10" s="17">
        <v>2.7392744051120702E-2</v>
      </c>
      <c r="F10" s="17">
        <v>0.104051850051929</v>
      </c>
      <c r="G10" s="17">
        <v>0.211423951108279</v>
      </c>
    </row>
    <row r="11" spans="2:8" x14ac:dyDescent="0.5">
      <c r="B11" s="18" t="s">
        <v>499</v>
      </c>
      <c r="C11" s="17">
        <v>1.1912238577635599E-2</v>
      </c>
      <c r="D11" s="17">
        <v>1.25396468963419E-2</v>
      </c>
      <c r="E11" s="17">
        <v>2.56818327960564E-2</v>
      </c>
      <c r="F11" s="17">
        <v>3.3432055152478102E-2</v>
      </c>
      <c r="G11" s="17">
        <v>0.130537101014843</v>
      </c>
    </row>
    <row r="12" spans="2:8" x14ac:dyDescent="0.5">
      <c r="B12" s="18" t="s">
        <v>88</v>
      </c>
      <c r="C12" s="17">
        <v>1.6810771230649699E-2</v>
      </c>
      <c r="D12" s="17">
        <v>3.6676444067109799E-2</v>
      </c>
      <c r="E12" s="17">
        <v>2.5656263568311698E-2</v>
      </c>
      <c r="F12" s="17">
        <v>7.52067873464565E-2</v>
      </c>
      <c r="G12" s="17">
        <v>5.1401428011704602E-2</v>
      </c>
    </row>
    <row r="13" spans="2:8" x14ac:dyDescent="0.5">
      <c r="B13" s="23" t="s">
        <v>500</v>
      </c>
      <c r="C13" s="21">
        <v>0.85829046657958097</v>
      </c>
      <c r="D13" s="21">
        <v>0.79092852048517703</v>
      </c>
      <c r="E13" s="21">
        <v>0.75450379291010705</v>
      </c>
      <c r="F13" s="21">
        <v>0.45320969967931202</v>
      </c>
      <c r="G13" s="21">
        <v>0.25929025458654198</v>
      </c>
    </row>
    <row r="14" spans="2:8" x14ac:dyDescent="0.5">
      <c r="B14" s="23" t="s">
        <v>501</v>
      </c>
      <c r="C14" s="21">
        <v>2.3049124210495198E-2</v>
      </c>
      <c r="D14" s="21">
        <v>3.1239146210759301E-2</v>
      </c>
      <c r="E14" s="21">
        <v>5.3074576847177098E-2</v>
      </c>
      <c r="F14" s="21">
        <v>0.13748390520440801</v>
      </c>
      <c r="G14" s="21">
        <v>0.341961052123122</v>
      </c>
    </row>
    <row r="15" spans="2:8" x14ac:dyDescent="0.5">
      <c r="B15" s="23" t="s">
        <v>100</v>
      </c>
      <c r="C15" s="22">
        <v>0.83524134236908498</v>
      </c>
      <c r="D15" s="22">
        <v>0.75968937427441696</v>
      </c>
      <c r="E15" s="22">
        <v>0.70142921606292996</v>
      </c>
      <c r="F15" s="22">
        <v>0.31572579447490401</v>
      </c>
      <c r="G15" s="22">
        <v>-8.2670797536580298E-2</v>
      </c>
    </row>
    <row r="16" spans="2:8" x14ac:dyDescent="0.5">
      <c r="B16" s="16"/>
      <c r="C16" s="16"/>
      <c r="D16" s="16"/>
      <c r="E16" s="16"/>
      <c r="F16" s="16"/>
      <c r="G16" s="16"/>
    </row>
    <row r="17" spans="2:2" x14ac:dyDescent="0.5">
      <c r="B17" t="s">
        <v>59</v>
      </c>
    </row>
    <row r="18" spans="2:2" x14ac:dyDescent="0.5">
      <c r="B18" t="s">
        <v>60</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495</v>
      </c>
      <c r="C9" s="17">
        <v>0.43981876872569398</v>
      </c>
      <c r="D9" s="17">
        <v>0.45957685966280698</v>
      </c>
      <c r="E9" s="17">
        <v>0.422967929744203</v>
      </c>
      <c r="F9" s="17"/>
      <c r="G9" s="17">
        <v>0.38640267010511797</v>
      </c>
      <c r="H9" s="17">
        <v>0.45417517606685998</v>
      </c>
      <c r="I9" s="17">
        <v>0.44137777426763197</v>
      </c>
      <c r="J9" s="17">
        <v>0.44406585328665499</v>
      </c>
      <c r="K9" s="17">
        <v>0.40470260747126802</v>
      </c>
      <c r="L9" s="17">
        <v>0.47066207802876198</v>
      </c>
      <c r="M9" s="17"/>
      <c r="N9" s="17">
        <v>0.51078992151503999</v>
      </c>
      <c r="O9" s="17">
        <v>0.32934751751461999</v>
      </c>
      <c r="P9" s="17">
        <v>0.49567020330116801</v>
      </c>
      <c r="Q9" s="17">
        <v>0.37051211464108202</v>
      </c>
      <c r="R9" s="17">
        <v>0.506299051989473</v>
      </c>
      <c r="S9" s="17">
        <v>1</v>
      </c>
      <c r="T9" s="17">
        <v>0.34985865025660001</v>
      </c>
      <c r="U9" s="17">
        <v>0.50066936646433302</v>
      </c>
      <c r="V9" s="17">
        <v>0.42610275963420202</v>
      </c>
      <c r="W9" s="17">
        <v>0.52404578949607095</v>
      </c>
      <c r="X9" s="17">
        <v>0.32472140652765902</v>
      </c>
      <c r="Y9" s="17">
        <v>0.43046877313794202</v>
      </c>
      <c r="Z9" s="17">
        <v>0.38631728995669301</v>
      </c>
      <c r="AA9" s="17">
        <v>0.48046749723434201</v>
      </c>
      <c r="AB9" s="17">
        <v>0.416442898946218</v>
      </c>
      <c r="AC9" s="17">
        <v>0.45754315678064</v>
      </c>
      <c r="AD9" s="17">
        <v>0.436537630352485</v>
      </c>
      <c r="AE9" s="17"/>
      <c r="AF9" s="17">
        <v>0.47875728205018497</v>
      </c>
      <c r="AG9" s="17">
        <v>0.414159122383361</v>
      </c>
    </row>
    <row r="10" spans="2:33" x14ac:dyDescent="0.5">
      <c r="B10" s="18" t="s">
        <v>496</v>
      </c>
      <c r="C10" s="17">
        <v>0.351109751759482</v>
      </c>
      <c r="D10" s="17">
        <v>0.33968316165831802</v>
      </c>
      <c r="E10" s="17">
        <v>0.35932707493201699</v>
      </c>
      <c r="F10" s="17"/>
      <c r="G10" s="17">
        <v>0.41668731147265498</v>
      </c>
      <c r="H10" s="17">
        <v>0.354354701213211</v>
      </c>
      <c r="I10" s="17">
        <v>0.30425903132119098</v>
      </c>
      <c r="J10" s="17">
        <v>0.35747763384518699</v>
      </c>
      <c r="K10" s="17">
        <v>0.39288131848888103</v>
      </c>
      <c r="L10" s="17">
        <v>0.32700928044643202</v>
      </c>
      <c r="M10" s="17"/>
      <c r="N10" s="17">
        <v>0.30517032790809301</v>
      </c>
      <c r="O10" s="17">
        <v>0.38425825887466802</v>
      </c>
      <c r="P10" s="17">
        <v>0.39594095988510403</v>
      </c>
      <c r="Q10" s="17">
        <v>0.430253344146105</v>
      </c>
      <c r="R10" s="17">
        <v>0.23794391577228699</v>
      </c>
      <c r="S10" s="17">
        <v>0</v>
      </c>
      <c r="T10" s="17">
        <v>0.463968445841411</v>
      </c>
      <c r="U10" s="17">
        <v>0.33641159886557098</v>
      </c>
      <c r="V10" s="17">
        <v>0.368855580346104</v>
      </c>
      <c r="W10" s="17">
        <v>0.26241397771117297</v>
      </c>
      <c r="X10" s="17">
        <v>0.38892633110460001</v>
      </c>
      <c r="Y10" s="17">
        <v>0.39825926676722501</v>
      </c>
      <c r="Z10" s="17">
        <v>0.36948810328249299</v>
      </c>
      <c r="AA10" s="17">
        <v>0.14163414184909801</v>
      </c>
      <c r="AB10" s="17">
        <v>0.36766513901812597</v>
      </c>
      <c r="AC10" s="17">
        <v>0.32078944199840498</v>
      </c>
      <c r="AD10" s="17">
        <v>0.28483924026091101</v>
      </c>
      <c r="AE10" s="17"/>
      <c r="AF10" s="17">
        <v>0.35753442942567498</v>
      </c>
      <c r="AG10" s="17">
        <v>0.34687602677352403</v>
      </c>
    </row>
    <row r="11" spans="2:33" x14ac:dyDescent="0.5">
      <c r="B11" s="18" t="s">
        <v>497</v>
      </c>
      <c r="C11" s="17">
        <v>0.14115588923695399</v>
      </c>
      <c r="D11" s="17">
        <v>0.150854763784912</v>
      </c>
      <c r="E11" s="17">
        <v>0.13259466818944499</v>
      </c>
      <c r="F11" s="17"/>
      <c r="G11" s="17">
        <v>0.147403112220891</v>
      </c>
      <c r="H11" s="17">
        <v>0.14871403772223801</v>
      </c>
      <c r="I11" s="17">
        <v>0.171448331384005</v>
      </c>
      <c r="J11" s="17">
        <v>0.123232495245875</v>
      </c>
      <c r="K11" s="17">
        <v>0.13691765264706099</v>
      </c>
      <c r="L11" s="17">
        <v>0.12921313073073901</v>
      </c>
      <c r="M11" s="17"/>
      <c r="N11" s="17">
        <v>0.124415969300924</v>
      </c>
      <c r="O11" s="17">
        <v>0.220549365941349</v>
      </c>
      <c r="P11" s="17">
        <v>0.108388836813728</v>
      </c>
      <c r="Q11" s="17">
        <v>0.109070035800511</v>
      </c>
      <c r="R11" s="17">
        <v>0.18239169810738201</v>
      </c>
      <c r="S11" s="17">
        <v>0</v>
      </c>
      <c r="T11" s="17">
        <v>0.150011671516421</v>
      </c>
      <c r="U11" s="17">
        <v>9.1839382132495595E-2</v>
      </c>
      <c r="V11" s="17">
        <v>0.138038271189133</v>
      </c>
      <c r="W11" s="17">
        <v>0.123039719693728</v>
      </c>
      <c r="X11" s="17">
        <v>0.28635226236774097</v>
      </c>
      <c r="Y11" s="17">
        <v>9.8075472586614407E-2</v>
      </c>
      <c r="Z11" s="17">
        <v>0.14425860180217301</v>
      </c>
      <c r="AA11" s="17">
        <v>0.26951010750108501</v>
      </c>
      <c r="AB11" s="17">
        <v>0.15335701103531199</v>
      </c>
      <c r="AC11" s="17">
        <v>0.22166740122095499</v>
      </c>
      <c r="AD11" s="17">
        <v>0.21826869815643499</v>
      </c>
      <c r="AE11" s="17"/>
      <c r="AF11" s="17">
        <v>0.108251531160949</v>
      </c>
      <c r="AG11" s="17">
        <v>0.16283915650285599</v>
      </c>
    </row>
    <row r="12" spans="2:33" x14ac:dyDescent="0.5">
      <c r="B12" s="18" t="s">
        <v>498</v>
      </c>
      <c r="C12" s="17">
        <v>1.86994993144174E-2</v>
      </c>
      <c r="D12" s="17">
        <v>1.3166171907623101E-2</v>
      </c>
      <c r="E12" s="17">
        <v>2.3968078706120301E-2</v>
      </c>
      <c r="F12" s="17"/>
      <c r="G12" s="17">
        <v>3.2150030156995302E-2</v>
      </c>
      <c r="H12" s="17">
        <v>2.1726325376064198E-2</v>
      </c>
      <c r="I12" s="17">
        <v>2.5141146593196401E-2</v>
      </c>
      <c r="J12" s="17">
        <v>9.8051424068579703E-3</v>
      </c>
      <c r="K12" s="17">
        <v>2.8154964826672998E-2</v>
      </c>
      <c r="L12" s="17">
        <v>7.9864249024052605E-3</v>
      </c>
      <c r="M12" s="17"/>
      <c r="N12" s="17">
        <v>2.83601684111261E-2</v>
      </c>
      <c r="O12" s="17">
        <v>0</v>
      </c>
      <c r="P12" s="17">
        <v>0</v>
      </c>
      <c r="Q12" s="17">
        <v>1.38191906171079E-2</v>
      </c>
      <c r="R12" s="17">
        <v>0</v>
      </c>
      <c r="S12" s="17">
        <v>0</v>
      </c>
      <c r="T12" s="17">
        <v>0</v>
      </c>
      <c r="U12" s="17">
        <v>4.4416695161429799E-2</v>
      </c>
      <c r="V12" s="17">
        <v>0</v>
      </c>
      <c r="W12" s="17">
        <v>0</v>
      </c>
      <c r="X12" s="17">
        <v>0</v>
      </c>
      <c r="Y12" s="17">
        <v>8.2059065781105601E-3</v>
      </c>
      <c r="Z12" s="17">
        <v>4.6141858752466902E-2</v>
      </c>
      <c r="AA12" s="17">
        <v>0</v>
      </c>
      <c r="AB12" s="17">
        <v>2.1377080991019998E-2</v>
      </c>
      <c r="AC12" s="17">
        <v>0</v>
      </c>
      <c r="AD12" s="17">
        <v>0</v>
      </c>
      <c r="AE12" s="17"/>
      <c r="AF12" s="17">
        <v>2.84392053340305E-2</v>
      </c>
      <c r="AG12" s="17">
        <v>1.2281241640866801E-2</v>
      </c>
    </row>
    <row r="13" spans="2:33" x14ac:dyDescent="0.5">
      <c r="B13" s="18" t="s">
        <v>499</v>
      </c>
      <c r="C13" s="17">
        <v>1.25396468963419E-2</v>
      </c>
      <c r="D13" s="17">
        <v>9.3236651784362797E-3</v>
      </c>
      <c r="E13" s="17">
        <v>1.5608229669741E-2</v>
      </c>
      <c r="F13" s="17"/>
      <c r="G13" s="17">
        <v>0</v>
      </c>
      <c r="H13" s="17">
        <v>5.5570930534178803E-3</v>
      </c>
      <c r="I13" s="17">
        <v>7.40634798792425E-3</v>
      </c>
      <c r="J13" s="17">
        <v>2.3592512365562601E-2</v>
      </c>
      <c r="K13" s="17">
        <v>1.13198642512682E-2</v>
      </c>
      <c r="L13" s="17">
        <v>1.6766699712543701E-2</v>
      </c>
      <c r="M13" s="17"/>
      <c r="N13" s="17">
        <v>1.1396275044628E-2</v>
      </c>
      <c r="O13" s="17">
        <v>0</v>
      </c>
      <c r="P13" s="17">
        <v>0</v>
      </c>
      <c r="Q13" s="17">
        <v>0</v>
      </c>
      <c r="R13" s="17">
        <v>7.3365334130857704E-2</v>
      </c>
      <c r="S13" s="17">
        <v>0</v>
      </c>
      <c r="T13" s="17">
        <v>0</v>
      </c>
      <c r="U13" s="17">
        <v>2.07917813841135E-2</v>
      </c>
      <c r="V13" s="17">
        <v>2.1459225490641599E-2</v>
      </c>
      <c r="W13" s="17">
        <v>5.35781194211798E-2</v>
      </c>
      <c r="X13" s="17">
        <v>0</v>
      </c>
      <c r="Y13" s="17">
        <v>1.2639521374666099E-2</v>
      </c>
      <c r="Z13" s="17">
        <v>1.6272407471511301E-2</v>
      </c>
      <c r="AA13" s="17">
        <v>0</v>
      </c>
      <c r="AB13" s="17">
        <v>4.1451649042085299E-3</v>
      </c>
      <c r="AC13" s="17">
        <v>0</v>
      </c>
      <c r="AD13" s="17">
        <v>0</v>
      </c>
      <c r="AE13" s="17"/>
      <c r="AF13" s="17">
        <v>1.01969094485727E-2</v>
      </c>
      <c r="AG13" s="17">
        <v>1.4083460700473199E-2</v>
      </c>
    </row>
    <row r="14" spans="2:33" x14ac:dyDescent="0.5">
      <c r="B14" s="18" t="s">
        <v>88</v>
      </c>
      <c r="C14" s="17">
        <v>3.6676444067109799E-2</v>
      </c>
      <c r="D14" s="17">
        <v>2.7395377807903101E-2</v>
      </c>
      <c r="E14" s="17">
        <v>4.5534018758473002E-2</v>
      </c>
      <c r="F14" s="17"/>
      <c r="G14" s="17">
        <v>1.73568760443399E-2</v>
      </c>
      <c r="H14" s="17">
        <v>1.5472666568209E-2</v>
      </c>
      <c r="I14" s="17">
        <v>5.0367368446051199E-2</v>
      </c>
      <c r="J14" s="17">
        <v>4.1826362849861402E-2</v>
      </c>
      <c r="K14" s="17">
        <v>2.60235923148492E-2</v>
      </c>
      <c r="L14" s="17">
        <v>4.83623861791182E-2</v>
      </c>
      <c r="M14" s="17"/>
      <c r="N14" s="17">
        <v>1.9867337820189301E-2</v>
      </c>
      <c r="O14" s="17">
        <v>6.5844857669363793E-2</v>
      </c>
      <c r="P14" s="17">
        <v>0</v>
      </c>
      <c r="Q14" s="17">
        <v>7.6345314795193506E-2</v>
      </c>
      <c r="R14" s="17">
        <v>0</v>
      </c>
      <c r="S14" s="17">
        <v>0</v>
      </c>
      <c r="T14" s="17">
        <v>3.6161232385567399E-2</v>
      </c>
      <c r="U14" s="17">
        <v>5.8711759920568596E-3</v>
      </c>
      <c r="V14" s="17">
        <v>4.5544163339919001E-2</v>
      </c>
      <c r="W14" s="17">
        <v>3.6922393677847498E-2</v>
      </c>
      <c r="X14" s="17">
        <v>0</v>
      </c>
      <c r="Y14" s="17">
        <v>5.2351059555441601E-2</v>
      </c>
      <c r="Z14" s="17">
        <v>3.7521738734662101E-2</v>
      </c>
      <c r="AA14" s="17">
        <v>0.10838825341547501</v>
      </c>
      <c r="AB14" s="17">
        <v>3.7012705105115999E-2</v>
      </c>
      <c r="AC14" s="17">
        <v>0</v>
      </c>
      <c r="AD14" s="17">
        <v>6.0354431230169397E-2</v>
      </c>
      <c r="AE14" s="17"/>
      <c r="AF14" s="17">
        <v>1.6820642580588602E-2</v>
      </c>
      <c r="AG14" s="17">
        <v>4.9760991998919597E-2</v>
      </c>
    </row>
    <row r="15" spans="2:33" x14ac:dyDescent="0.5">
      <c r="B15" s="18" t="s">
        <v>500</v>
      </c>
      <c r="C15" s="21">
        <v>0.79092852048517703</v>
      </c>
      <c r="D15" s="21">
        <v>0.79926002132112495</v>
      </c>
      <c r="E15" s="21">
        <v>0.78229500467622004</v>
      </c>
      <c r="F15" s="21"/>
      <c r="G15" s="21">
        <v>0.803089981577774</v>
      </c>
      <c r="H15" s="21">
        <v>0.80852987728007097</v>
      </c>
      <c r="I15" s="21">
        <v>0.74563680558882295</v>
      </c>
      <c r="J15" s="21">
        <v>0.80154348713184298</v>
      </c>
      <c r="K15" s="21">
        <v>0.79758392596014804</v>
      </c>
      <c r="L15" s="21">
        <v>0.79767135847519399</v>
      </c>
      <c r="M15" s="21"/>
      <c r="N15" s="21">
        <v>0.81596024942313305</v>
      </c>
      <c r="O15" s="21">
        <v>0.71360577638928802</v>
      </c>
      <c r="P15" s="21">
        <v>0.89161116318627198</v>
      </c>
      <c r="Q15" s="21">
        <v>0.80076545878718697</v>
      </c>
      <c r="R15" s="21">
        <v>0.74424296776176102</v>
      </c>
      <c r="S15" s="21">
        <v>1</v>
      </c>
      <c r="T15" s="21">
        <v>0.81382709609801096</v>
      </c>
      <c r="U15" s="21">
        <v>0.83708096532990395</v>
      </c>
      <c r="V15" s="21">
        <v>0.79495833998030596</v>
      </c>
      <c r="W15" s="21">
        <v>0.78645976720724398</v>
      </c>
      <c r="X15" s="21">
        <v>0.71364773763225897</v>
      </c>
      <c r="Y15" s="21">
        <v>0.82872803990516697</v>
      </c>
      <c r="Z15" s="21">
        <v>0.75580539323918605</v>
      </c>
      <c r="AA15" s="21">
        <v>0.62210163908343996</v>
      </c>
      <c r="AB15" s="21">
        <v>0.78410803796434403</v>
      </c>
      <c r="AC15" s="21">
        <v>0.77833259877904504</v>
      </c>
      <c r="AD15" s="21">
        <v>0.72137687061339595</v>
      </c>
      <c r="AE15" s="21"/>
      <c r="AF15" s="21">
        <v>0.83629171147585901</v>
      </c>
      <c r="AG15" s="21">
        <v>0.76103514915688497</v>
      </c>
    </row>
    <row r="16" spans="2:33" x14ac:dyDescent="0.5">
      <c r="B16" s="18" t="s">
        <v>501</v>
      </c>
      <c r="C16" s="21">
        <v>3.1239146210759301E-2</v>
      </c>
      <c r="D16" s="21">
        <v>2.2489837086059301E-2</v>
      </c>
      <c r="E16" s="21">
        <v>3.9576308375861402E-2</v>
      </c>
      <c r="F16" s="21"/>
      <c r="G16" s="21">
        <v>3.2150030156995302E-2</v>
      </c>
      <c r="H16" s="21">
        <v>2.7283418429482099E-2</v>
      </c>
      <c r="I16" s="21">
        <v>3.2547494581120703E-2</v>
      </c>
      <c r="J16" s="21">
        <v>3.3397654772420599E-2</v>
      </c>
      <c r="K16" s="21">
        <v>3.9474829077941198E-2</v>
      </c>
      <c r="L16" s="21">
        <v>2.4753124614948999E-2</v>
      </c>
      <c r="M16" s="21"/>
      <c r="N16" s="21">
        <v>3.9756443455754097E-2</v>
      </c>
      <c r="O16" s="21">
        <v>0</v>
      </c>
      <c r="P16" s="21">
        <v>0</v>
      </c>
      <c r="Q16" s="21">
        <v>1.38191906171079E-2</v>
      </c>
      <c r="R16" s="21">
        <v>7.3365334130857704E-2</v>
      </c>
      <c r="S16" s="21">
        <v>0</v>
      </c>
      <c r="T16" s="21">
        <v>0</v>
      </c>
      <c r="U16" s="21">
        <v>6.5208476545543306E-2</v>
      </c>
      <c r="V16" s="21">
        <v>2.1459225490641599E-2</v>
      </c>
      <c r="W16" s="21">
        <v>5.35781194211798E-2</v>
      </c>
      <c r="X16" s="21">
        <v>0</v>
      </c>
      <c r="Y16" s="21">
        <v>2.0845427952776701E-2</v>
      </c>
      <c r="Z16" s="21">
        <v>6.24142662239782E-2</v>
      </c>
      <c r="AA16" s="21">
        <v>0</v>
      </c>
      <c r="AB16" s="21">
        <v>2.5522245895228501E-2</v>
      </c>
      <c r="AC16" s="21">
        <v>0</v>
      </c>
      <c r="AD16" s="21">
        <v>0</v>
      </c>
      <c r="AE16" s="21"/>
      <c r="AF16" s="21">
        <v>3.8636114782603197E-2</v>
      </c>
      <c r="AG16" s="21">
        <v>2.6364702341339901E-2</v>
      </c>
    </row>
    <row r="17" spans="2:33" x14ac:dyDescent="0.5">
      <c r="B17" s="18" t="s">
        <v>100</v>
      </c>
      <c r="C17" s="22">
        <v>0.75968937427441696</v>
      </c>
      <c r="D17" s="22">
        <v>0.77677018423506605</v>
      </c>
      <c r="E17" s="22">
        <v>0.74271869630035903</v>
      </c>
      <c r="F17" s="22"/>
      <c r="G17" s="22">
        <v>0.77093995142077798</v>
      </c>
      <c r="H17" s="22">
        <v>0.78124645885058897</v>
      </c>
      <c r="I17" s="22">
        <v>0.71308931100770201</v>
      </c>
      <c r="J17" s="22">
        <v>0.76814583235942202</v>
      </c>
      <c r="K17" s="22">
        <v>0.75810909688220696</v>
      </c>
      <c r="L17" s="22">
        <v>0.77291823386024505</v>
      </c>
      <c r="M17" s="22"/>
      <c r="N17" s="22">
        <v>0.77620380596737903</v>
      </c>
      <c r="O17" s="22">
        <v>0.71360577638928802</v>
      </c>
      <c r="P17" s="22">
        <v>0.89161116318627198</v>
      </c>
      <c r="Q17" s="22">
        <v>0.78694626817007896</v>
      </c>
      <c r="R17" s="22">
        <v>0.67087763363090303</v>
      </c>
      <c r="S17" s="22">
        <v>1</v>
      </c>
      <c r="T17" s="22">
        <v>0.81382709609801096</v>
      </c>
      <c r="U17" s="22">
        <v>0.77187248878436099</v>
      </c>
      <c r="V17" s="22">
        <v>0.77349911448966402</v>
      </c>
      <c r="W17" s="22">
        <v>0.73288164778606402</v>
      </c>
      <c r="X17" s="22">
        <v>0.71364773763225897</v>
      </c>
      <c r="Y17" s="22">
        <v>0.80788261195239097</v>
      </c>
      <c r="Z17" s="22">
        <v>0.693391127015208</v>
      </c>
      <c r="AA17" s="22">
        <v>0.62210163908343996</v>
      </c>
      <c r="AB17" s="22">
        <v>0.75858579206911503</v>
      </c>
      <c r="AC17" s="22">
        <v>0.77833259877904504</v>
      </c>
      <c r="AD17" s="22">
        <v>0.72137687061339595</v>
      </c>
      <c r="AE17" s="22"/>
      <c r="AF17" s="22">
        <v>0.79765559669325603</v>
      </c>
      <c r="AG17" s="22">
        <v>0.73467044681554505</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495</v>
      </c>
      <c r="C9" s="17">
        <v>0.13251172451097101</v>
      </c>
      <c r="D9" s="17">
        <v>0.13996954272533299</v>
      </c>
      <c r="E9" s="17">
        <v>0.124442907413395</v>
      </c>
      <c r="F9" s="17"/>
      <c r="G9" s="17">
        <v>0.130863525425473</v>
      </c>
      <c r="H9" s="17">
        <v>0.176967145591131</v>
      </c>
      <c r="I9" s="17">
        <v>0.15893981852280401</v>
      </c>
      <c r="J9" s="17">
        <v>0.15257485394546699</v>
      </c>
      <c r="K9" s="17">
        <v>0.10895707469893599</v>
      </c>
      <c r="L9" s="17">
        <v>8.8089828375692097E-2</v>
      </c>
      <c r="M9" s="17"/>
      <c r="N9" s="17">
        <v>0.145568520832624</v>
      </c>
      <c r="O9" s="17">
        <v>0.11255437016877901</v>
      </c>
      <c r="P9" s="17">
        <v>0.13302560114220999</v>
      </c>
      <c r="Q9" s="17">
        <v>0.13184409769102101</v>
      </c>
      <c r="R9" s="17">
        <v>7.3365334130857704E-2</v>
      </c>
      <c r="S9" s="17">
        <v>0</v>
      </c>
      <c r="T9" s="17">
        <v>0.11472867894031499</v>
      </c>
      <c r="U9" s="17">
        <v>0.136328701917275</v>
      </c>
      <c r="V9" s="17">
        <v>0.143219637852497</v>
      </c>
      <c r="W9" s="17">
        <v>0.17990133917557499</v>
      </c>
      <c r="X9" s="17">
        <v>0.15527579300119401</v>
      </c>
      <c r="Y9" s="17">
        <v>8.4262810946784103E-2</v>
      </c>
      <c r="Z9" s="17">
        <v>0.10137827185652699</v>
      </c>
      <c r="AA9" s="17">
        <v>0.213968280079009</v>
      </c>
      <c r="AB9" s="17">
        <v>0.17021614565110901</v>
      </c>
      <c r="AC9" s="17">
        <v>0.105762811005548</v>
      </c>
      <c r="AD9" s="17">
        <v>0.164884778522155</v>
      </c>
      <c r="AE9" s="17"/>
      <c r="AF9" s="17">
        <v>0.123133826055999</v>
      </c>
      <c r="AG9" s="17">
        <v>0.13869155874818501</v>
      </c>
    </row>
    <row r="10" spans="2:33" x14ac:dyDescent="0.5">
      <c r="B10" s="18" t="s">
        <v>496</v>
      </c>
      <c r="C10" s="17">
        <v>0.32069797516833998</v>
      </c>
      <c r="D10" s="17">
        <v>0.35690566206859897</v>
      </c>
      <c r="E10" s="17">
        <v>0.28564440190303603</v>
      </c>
      <c r="F10" s="17"/>
      <c r="G10" s="17">
        <v>0.327618225390025</v>
      </c>
      <c r="H10" s="17">
        <v>0.479538358163003</v>
      </c>
      <c r="I10" s="17">
        <v>0.31307641261577901</v>
      </c>
      <c r="J10" s="17">
        <v>0.30941527764931798</v>
      </c>
      <c r="K10" s="17">
        <v>0.28682134706479201</v>
      </c>
      <c r="L10" s="17">
        <v>0.26732493369933702</v>
      </c>
      <c r="M10" s="17"/>
      <c r="N10" s="17">
        <v>0.27815030588372502</v>
      </c>
      <c r="O10" s="17">
        <v>0.34815871358620698</v>
      </c>
      <c r="P10" s="17">
        <v>0.363208737696331</v>
      </c>
      <c r="Q10" s="17">
        <v>0.24853793073442501</v>
      </c>
      <c r="R10" s="17">
        <v>0.67087763363090303</v>
      </c>
      <c r="S10" s="17">
        <v>0.431857723839011</v>
      </c>
      <c r="T10" s="17">
        <v>0.30578806425835697</v>
      </c>
      <c r="U10" s="17">
        <v>0.30107529382874398</v>
      </c>
      <c r="V10" s="17">
        <v>0.28159417297425599</v>
      </c>
      <c r="W10" s="17">
        <v>0.26497061197866101</v>
      </c>
      <c r="X10" s="17">
        <v>0.31169127214334602</v>
      </c>
      <c r="Y10" s="17">
        <v>0.31432452561136598</v>
      </c>
      <c r="Z10" s="17">
        <v>0.33277098027319402</v>
      </c>
      <c r="AA10" s="17">
        <v>0</v>
      </c>
      <c r="AB10" s="17">
        <v>0.378199517505446</v>
      </c>
      <c r="AC10" s="17">
        <v>0.48435581719870702</v>
      </c>
      <c r="AD10" s="17">
        <v>0.31377780544045902</v>
      </c>
      <c r="AE10" s="17"/>
      <c r="AF10" s="17">
        <v>0.35520182475059398</v>
      </c>
      <c r="AG10" s="17">
        <v>0.29796067725581699</v>
      </c>
    </row>
    <row r="11" spans="2:33" x14ac:dyDescent="0.5">
      <c r="B11" s="18" t="s">
        <v>497</v>
      </c>
      <c r="C11" s="17">
        <v>0.334099607769825</v>
      </c>
      <c r="D11" s="17">
        <v>0.33888168202992403</v>
      </c>
      <c r="E11" s="17">
        <v>0.33090281369548902</v>
      </c>
      <c r="F11" s="17"/>
      <c r="G11" s="17">
        <v>0.340346142819696</v>
      </c>
      <c r="H11" s="17">
        <v>0.22061031821683699</v>
      </c>
      <c r="I11" s="17">
        <v>0.31311486949466999</v>
      </c>
      <c r="J11" s="17">
        <v>0.33433552399956401</v>
      </c>
      <c r="K11" s="17">
        <v>0.37403336191396602</v>
      </c>
      <c r="L11" s="17">
        <v>0.38370586814281998</v>
      </c>
      <c r="M11" s="17"/>
      <c r="N11" s="17">
        <v>0.34092949330830102</v>
      </c>
      <c r="O11" s="17">
        <v>0.30025137143097202</v>
      </c>
      <c r="P11" s="17">
        <v>0.44326031111245801</v>
      </c>
      <c r="Q11" s="17">
        <v>0.35341445385077103</v>
      </c>
      <c r="R11" s="17">
        <v>0.18239169810738201</v>
      </c>
      <c r="S11" s="17">
        <v>0.568142276160989</v>
      </c>
      <c r="T11" s="17">
        <v>0.41585306423525298</v>
      </c>
      <c r="U11" s="17">
        <v>0.34632635793154498</v>
      </c>
      <c r="V11" s="17">
        <v>0.3703863844054</v>
      </c>
      <c r="W11" s="17">
        <v>0.372195715238123</v>
      </c>
      <c r="X11" s="17">
        <v>0.356695810308648</v>
      </c>
      <c r="Y11" s="17">
        <v>0.32136176243135001</v>
      </c>
      <c r="Z11" s="17">
        <v>0.32718215428506803</v>
      </c>
      <c r="AA11" s="17">
        <v>0.51611670726723802</v>
      </c>
      <c r="AB11" s="17">
        <v>0.28212531525144802</v>
      </c>
      <c r="AC11" s="17">
        <v>0.28436967579418598</v>
      </c>
      <c r="AD11" s="17">
        <v>0.31281780791654801</v>
      </c>
      <c r="AE11" s="17"/>
      <c r="AF11" s="17">
        <v>0.32011200461884898</v>
      </c>
      <c r="AG11" s="17">
        <v>0.34331713867656299</v>
      </c>
    </row>
    <row r="12" spans="2:33" x14ac:dyDescent="0.5">
      <c r="B12" s="18" t="s">
        <v>498</v>
      </c>
      <c r="C12" s="17">
        <v>0.104051850051929</v>
      </c>
      <c r="D12" s="17">
        <v>9.1159669228111598E-2</v>
      </c>
      <c r="E12" s="17">
        <v>0.116561429549389</v>
      </c>
      <c r="F12" s="17"/>
      <c r="G12" s="17">
        <v>0.12568046312695699</v>
      </c>
      <c r="H12" s="17">
        <v>6.3705522724955402E-2</v>
      </c>
      <c r="I12" s="17">
        <v>0.1085291959477</v>
      </c>
      <c r="J12" s="17">
        <v>9.3677323930972695E-2</v>
      </c>
      <c r="K12" s="17">
        <v>0.125894128605783</v>
      </c>
      <c r="L12" s="17">
        <v>0.10884923466754701</v>
      </c>
      <c r="M12" s="17"/>
      <c r="N12" s="17">
        <v>0.11932220012301401</v>
      </c>
      <c r="O12" s="17">
        <v>0.173190687144678</v>
      </c>
      <c r="P12" s="17">
        <v>6.0505350049001198E-2</v>
      </c>
      <c r="Q12" s="17">
        <v>0.124884915405489</v>
      </c>
      <c r="R12" s="17">
        <v>0</v>
      </c>
      <c r="S12" s="17">
        <v>0</v>
      </c>
      <c r="T12" s="17">
        <v>4.7451405882626897E-2</v>
      </c>
      <c r="U12" s="17">
        <v>0.124821504957653</v>
      </c>
      <c r="V12" s="17">
        <v>9.88910313477111E-2</v>
      </c>
      <c r="W12" s="17">
        <v>5.5335756139553501E-2</v>
      </c>
      <c r="X12" s="17">
        <v>0.176337124546812</v>
      </c>
      <c r="Y12" s="17">
        <v>0.103267078117001</v>
      </c>
      <c r="Z12" s="17">
        <v>0.121255476341812</v>
      </c>
      <c r="AA12" s="17">
        <v>0.161526759238278</v>
      </c>
      <c r="AB12" s="17">
        <v>8.73719653309903E-2</v>
      </c>
      <c r="AC12" s="17">
        <v>5.7674184307008901E-2</v>
      </c>
      <c r="AD12" s="17">
        <v>0.10434833780605</v>
      </c>
      <c r="AE12" s="17"/>
      <c r="AF12" s="17">
        <v>0.12987990340231001</v>
      </c>
      <c r="AG12" s="17">
        <v>8.7031716048384E-2</v>
      </c>
    </row>
    <row r="13" spans="2:33" x14ac:dyDescent="0.5">
      <c r="B13" s="18" t="s">
        <v>499</v>
      </c>
      <c r="C13" s="17">
        <v>3.3432055152478102E-2</v>
      </c>
      <c r="D13" s="17">
        <v>2.26283475715853E-2</v>
      </c>
      <c r="E13" s="17">
        <v>4.3706926035365301E-2</v>
      </c>
      <c r="F13" s="17"/>
      <c r="G13" s="17">
        <v>2.7106618280548202E-2</v>
      </c>
      <c r="H13" s="17">
        <v>1.7079055077140699E-2</v>
      </c>
      <c r="I13" s="17">
        <v>3.4423881467423999E-2</v>
      </c>
      <c r="J13" s="17">
        <v>2.3431866989735501E-2</v>
      </c>
      <c r="K13" s="17">
        <v>3.5619452512285099E-2</v>
      </c>
      <c r="L13" s="17">
        <v>5.0767049576333698E-2</v>
      </c>
      <c r="M13" s="17"/>
      <c r="N13" s="17">
        <v>4.0455333914263002E-2</v>
      </c>
      <c r="O13" s="17">
        <v>0</v>
      </c>
      <c r="P13" s="17">
        <v>0</v>
      </c>
      <c r="Q13" s="17">
        <v>0</v>
      </c>
      <c r="R13" s="17">
        <v>7.3365334130857704E-2</v>
      </c>
      <c r="S13" s="17">
        <v>0</v>
      </c>
      <c r="T13" s="17">
        <v>0</v>
      </c>
      <c r="U13" s="17">
        <v>7.4734936997016596E-2</v>
      </c>
      <c r="V13" s="17">
        <v>3.3406382252934103E-2</v>
      </c>
      <c r="W13" s="17">
        <v>5.35781194211798E-2</v>
      </c>
      <c r="X13" s="17">
        <v>0</v>
      </c>
      <c r="Y13" s="17">
        <v>5.7369513583801303E-2</v>
      </c>
      <c r="Z13" s="17">
        <v>3.1443011059305602E-2</v>
      </c>
      <c r="AA13" s="17">
        <v>0</v>
      </c>
      <c r="AB13" s="17">
        <v>1.55778489586981E-2</v>
      </c>
      <c r="AC13" s="17">
        <v>0</v>
      </c>
      <c r="AD13" s="17">
        <v>0</v>
      </c>
      <c r="AE13" s="17"/>
      <c r="AF13" s="17">
        <v>2.9560886855406199E-2</v>
      </c>
      <c r="AG13" s="17">
        <v>3.5983072152195997E-2</v>
      </c>
    </row>
    <row r="14" spans="2:33" x14ac:dyDescent="0.5">
      <c r="B14" s="18" t="s">
        <v>88</v>
      </c>
      <c r="C14" s="17">
        <v>7.52067873464565E-2</v>
      </c>
      <c r="D14" s="17">
        <v>5.0455096376446497E-2</v>
      </c>
      <c r="E14" s="17">
        <v>9.8741521403325205E-2</v>
      </c>
      <c r="F14" s="17"/>
      <c r="G14" s="17">
        <v>4.8385024957301299E-2</v>
      </c>
      <c r="H14" s="17">
        <v>4.2099600226933202E-2</v>
      </c>
      <c r="I14" s="17">
        <v>7.1915821951623299E-2</v>
      </c>
      <c r="J14" s="17">
        <v>8.6565153484942897E-2</v>
      </c>
      <c r="K14" s="17">
        <v>6.8674635204239207E-2</v>
      </c>
      <c r="L14" s="17">
        <v>0.10126308553827</v>
      </c>
      <c r="M14" s="17"/>
      <c r="N14" s="17">
        <v>7.5574145938073101E-2</v>
      </c>
      <c r="O14" s="17">
        <v>6.5844857669363793E-2</v>
      </c>
      <c r="P14" s="17">
        <v>0</v>
      </c>
      <c r="Q14" s="17">
        <v>0.14131860231829399</v>
      </c>
      <c r="R14" s="17">
        <v>0</v>
      </c>
      <c r="S14" s="17">
        <v>0</v>
      </c>
      <c r="T14" s="17">
        <v>0.116178786683448</v>
      </c>
      <c r="U14" s="17">
        <v>1.6713204367766198E-2</v>
      </c>
      <c r="V14" s="17">
        <v>7.2502391167202404E-2</v>
      </c>
      <c r="W14" s="17">
        <v>7.4018458046907404E-2</v>
      </c>
      <c r="X14" s="17">
        <v>0</v>
      </c>
      <c r="Y14" s="17">
        <v>0.119414309309696</v>
      </c>
      <c r="Z14" s="17">
        <v>8.5970106184092496E-2</v>
      </c>
      <c r="AA14" s="17">
        <v>0.10838825341547501</v>
      </c>
      <c r="AB14" s="17">
        <v>6.6509207302308998E-2</v>
      </c>
      <c r="AC14" s="17">
        <v>6.7837511694549296E-2</v>
      </c>
      <c r="AD14" s="17">
        <v>0.104171270314787</v>
      </c>
      <c r="AE14" s="17"/>
      <c r="AF14" s="17">
        <v>4.21115543168427E-2</v>
      </c>
      <c r="AG14" s="17">
        <v>9.7015837118854295E-2</v>
      </c>
    </row>
    <row r="15" spans="2:33" x14ac:dyDescent="0.5">
      <c r="B15" s="18" t="s">
        <v>500</v>
      </c>
      <c r="C15" s="21">
        <v>0.45320969967931202</v>
      </c>
      <c r="D15" s="21">
        <v>0.49687520479393299</v>
      </c>
      <c r="E15" s="21">
        <v>0.410087309316432</v>
      </c>
      <c r="F15" s="21"/>
      <c r="G15" s="21">
        <v>0.45848175081549702</v>
      </c>
      <c r="H15" s="21">
        <v>0.65650550375413297</v>
      </c>
      <c r="I15" s="21">
        <v>0.47201623113858199</v>
      </c>
      <c r="J15" s="21">
        <v>0.46199013159478503</v>
      </c>
      <c r="K15" s="21">
        <v>0.39577842176372802</v>
      </c>
      <c r="L15" s="21">
        <v>0.35541476207502998</v>
      </c>
      <c r="M15" s="21"/>
      <c r="N15" s="21">
        <v>0.42371882671634897</v>
      </c>
      <c r="O15" s="21">
        <v>0.46071308375498599</v>
      </c>
      <c r="P15" s="21">
        <v>0.49623433883854101</v>
      </c>
      <c r="Q15" s="21">
        <v>0.38038202842544599</v>
      </c>
      <c r="R15" s="21">
        <v>0.74424296776176102</v>
      </c>
      <c r="S15" s="21">
        <v>0.431857723839011</v>
      </c>
      <c r="T15" s="21">
        <v>0.42051674319867199</v>
      </c>
      <c r="U15" s="21">
        <v>0.43740399574601901</v>
      </c>
      <c r="V15" s="21">
        <v>0.42481381082675201</v>
      </c>
      <c r="W15" s="21">
        <v>0.444871951154236</v>
      </c>
      <c r="X15" s="21">
        <v>0.46696706514454001</v>
      </c>
      <c r="Y15" s="21">
        <v>0.39858733655815098</v>
      </c>
      <c r="Z15" s="21">
        <v>0.434149252129721</v>
      </c>
      <c r="AA15" s="21">
        <v>0.213968280079009</v>
      </c>
      <c r="AB15" s="21">
        <v>0.54841566315655499</v>
      </c>
      <c r="AC15" s="21">
        <v>0.59011862820425498</v>
      </c>
      <c r="AD15" s="21">
        <v>0.47866258396261502</v>
      </c>
      <c r="AE15" s="21"/>
      <c r="AF15" s="21">
        <v>0.47833565080659302</v>
      </c>
      <c r="AG15" s="21">
        <v>0.43665223600400199</v>
      </c>
    </row>
    <row r="16" spans="2:33" x14ac:dyDescent="0.5">
      <c r="B16" s="18" t="s">
        <v>501</v>
      </c>
      <c r="C16" s="21">
        <v>0.13748390520440801</v>
      </c>
      <c r="D16" s="21">
        <v>0.11378801679969699</v>
      </c>
      <c r="E16" s="21">
        <v>0.160268355584754</v>
      </c>
      <c r="F16" s="21"/>
      <c r="G16" s="21">
        <v>0.15278708140750499</v>
      </c>
      <c r="H16" s="21">
        <v>8.0784577802096094E-2</v>
      </c>
      <c r="I16" s="21">
        <v>0.142953077415124</v>
      </c>
      <c r="J16" s="21">
        <v>0.117109190920708</v>
      </c>
      <c r="K16" s="21">
        <v>0.16151358111806799</v>
      </c>
      <c r="L16" s="21">
        <v>0.159616284243881</v>
      </c>
      <c r="M16" s="21"/>
      <c r="N16" s="21">
        <v>0.15977753403727701</v>
      </c>
      <c r="O16" s="21">
        <v>0.173190687144678</v>
      </c>
      <c r="P16" s="21">
        <v>6.0505350049001198E-2</v>
      </c>
      <c r="Q16" s="21">
        <v>0.124884915405489</v>
      </c>
      <c r="R16" s="21">
        <v>7.3365334130857704E-2</v>
      </c>
      <c r="S16" s="21">
        <v>0</v>
      </c>
      <c r="T16" s="21">
        <v>4.7451405882626897E-2</v>
      </c>
      <c r="U16" s="21">
        <v>0.19955644195466901</v>
      </c>
      <c r="V16" s="21">
        <v>0.13229741360064501</v>
      </c>
      <c r="W16" s="21">
        <v>0.108913875560733</v>
      </c>
      <c r="X16" s="21">
        <v>0.176337124546812</v>
      </c>
      <c r="Y16" s="21">
        <v>0.16063659170080299</v>
      </c>
      <c r="Z16" s="21">
        <v>0.15269848740111799</v>
      </c>
      <c r="AA16" s="21">
        <v>0.161526759238278</v>
      </c>
      <c r="AB16" s="21">
        <v>0.102949814289688</v>
      </c>
      <c r="AC16" s="21">
        <v>5.7674184307008901E-2</v>
      </c>
      <c r="AD16" s="21">
        <v>0.10434833780605</v>
      </c>
      <c r="AE16" s="21"/>
      <c r="AF16" s="21">
        <v>0.15944079025771599</v>
      </c>
      <c r="AG16" s="21">
        <v>0.12301478820058</v>
      </c>
    </row>
    <row r="17" spans="2:33" x14ac:dyDescent="0.5">
      <c r="B17" s="18" t="s">
        <v>100</v>
      </c>
      <c r="C17" s="22">
        <v>0.31572579447490401</v>
      </c>
      <c r="D17" s="22">
        <v>0.38308718799423602</v>
      </c>
      <c r="E17" s="22">
        <v>0.24981895373167801</v>
      </c>
      <c r="F17" s="22"/>
      <c r="G17" s="22">
        <v>0.305694669407993</v>
      </c>
      <c r="H17" s="22">
        <v>0.57572092595203705</v>
      </c>
      <c r="I17" s="22">
        <v>0.32906315372345801</v>
      </c>
      <c r="J17" s="22">
        <v>0.34488094067407699</v>
      </c>
      <c r="K17" s="22">
        <v>0.23426484064566</v>
      </c>
      <c r="L17" s="22">
        <v>0.19579847783114901</v>
      </c>
      <c r="M17" s="22"/>
      <c r="N17" s="22">
        <v>0.26394129267907201</v>
      </c>
      <c r="O17" s="22">
        <v>0.28752239661030798</v>
      </c>
      <c r="P17" s="22">
        <v>0.43572898878953997</v>
      </c>
      <c r="Q17" s="22">
        <v>0.25549711301995698</v>
      </c>
      <c r="R17" s="22">
        <v>0.67087763363090303</v>
      </c>
      <c r="S17" s="22">
        <v>0.431857723839011</v>
      </c>
      <c r="T17" s="22">
        <v>0.37306533731604502</v>
      </c>
      <c r="U17" s="22">
        <v>0.23784755379135</v>
      </c>
      <c r="V17" s="22">
        <v>0.29251639722610701</v>
      </c>
      <c r="W17" s="22">
        <v>0.33595807559350299</v>
      </c>
      <c r="X17" s="22">
        <v>0.29062994059772701</v>
      </c>
      <c r="Y17" s="22">
        <v>0.23795074485734799</v>
      </c>
      <c r="Z17" s="22">
        <v>0.28145076472860298</v>
      </c>
      <c r="AA17" s="22">
        <v>5.24415208407309E-2</v>
      </c>
      <c r="AB17" s="22">
        <v>0.44546584886686702</v>
      </c>
      <c r="AC17" s="22">
        <v>0.53244444389724699</v>
      </c>
      <c r="AD17" s="22">
        <v>0.374314246156564</v>
      </c>
      <c r="AE17" s="22"/>
      <c r="AF17" s="22">
        <v>0.318894860548877</v>
      </c>
      <c r="AG17" s="22">
        <v>0.31363744780342301</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495</v>
      </c>
      <c r="C9" s="17">
        <v>0.51721696173806297</v>
      </c>
      <c r="D9" s="17">
        <v>0.49104294607592702</v>
      </c>
      <c r="E9" s="17">
        <v>0.54222053601747999</v>
      </c>
      <c r="F9" s="17"/>
      <c r="G9" s="17">
        <v>0.44121578026421598</v>
      </c>
      <c r="H9" s="17">
        <v>0.50757709647225002</v>
      </c>
      <c r="I9" s="17">
        <v>0.51280293516702702</v>
      </c>
      <c r="J9" s="17">
        <v>0.53997606149618405</v>
      </c>
      <c r="K9" s="17">
        <v>0.50069563327882605</v>
      </c>
      <c r="L9" s="17">
        <v>0.54651883234040999</v>
      </c>
      <c r="M9" s="17"/>
      <c r="N9" s="17">
        <v>0.54020809136368697</v>
      </c>
      <c r="O9" s="17">
        <v>0.46420486874377598</v>
      </c>
      <c r="P9" s="17">
        <v>0.37657702946622401</v>
      </c>
      <c r="Q9" s="17">
        <v>0.51964506917460196</v>
      </c>
      <c r="R9" s="17">
        <v>0.47839976912201199</v>
      </c>
      <c r="S9" s="17">
        <v>0.76756512640899199</v>
      </c>
      <c r="T9" s="17">
        <v>0.45229362782606303</v>
      </c>
      <c r="U9" s="17">
        <v>0.52992596497307898</v>
      </c>
      <c r="V9" s="17">
        <v>0.59447267478166599</v>
      </c>
      <c r="W9" s="17">
        <v>0.39825687524415199</v>
      </c>
      <c r="X9" s="17">
        <v>0.534369350735448</v>
      </c>
      <c r="Y9" s="17">
        <v>0.49039110069313202</v>
      </c>
      <c r="Z9" s="17">
        <v>0.47199170407943503</v>
      </c>
      <c r="AA9" s="17">
        <v>0.48989368149536799</v>
      </c>
      <c r="AB9" s="17">
        <v>0.56632427165951904</v>
      </c>
      <c r="AC9" s="17">
        <v>0.47226341677852501</v>
      </c>
      <c r="AD9" s="17">
        <v>0.59960545192744896</v>
      </c>
      <c r="AE9" s="17"/>
      <c r="AF9" s="17">
        <v>0.53418022414723698</v>
      </c>
      <c r="AG9" s="17">
        <v>0.50603853510928398</v>
      </c>
    </row>
    <row r="10" spans="2:33" x14ac:dyDescent="0.5">
      <c r="B10" s="18" t="s">
        <v>496</v>
      </c>
      <c r="C10" s="17">
        <v>0.34107350484151699</v>
      </c>
      <c r="D10" s="17">
        <v>0.342673725794996</v>
      </c>
      <c r="E10" s="17">
        <v>0.338597541789534</v>
      </c>
      <c r="F10" s="17"/>
      <c r="G10" s="17">
        <v>0.37188536151950702</v>
      </c>
      <c r="H10" s="17">
        <v>0.36303603152031899</v>
      </c>
      <c r="I10" s="17">
        <v>0.36652671190532898</v>
      </c>
      <c r="J10" s="17">
        <v>0.32261394624911499</v>
      </c>
      <c r="K10" s="17">
        <v>0.33588878560857799</v>
      </c>
      <c r="L10" s="17">
        <v>0.31683381828609097</v>
      </c>
      <c r="M10" s="17"/>
      <c r="N10" s="17">
        <v>0.36470893289781298</v>
      </c>
      <c r="O10" s="17">
        <v>0.38493738105960301</v>
      </c>
      <c r="P10" s="17">
        <v>0.51503413372004803</v>
      </c>
      <c r="Q10" s="17">
        <v>0.33583498525264099</v>
      </c>
      <c r="R10" s="17">
        <v>0.26584319863974898</v>
      </c>
      <c r="S10" s="17">
        <v>0.23243487359100801</v>
      </c>
      <c r="T10" s="17">
        <v>0.35477744966206198</v>
      </c>
      <c r="U10" s="17">
        <v>0.35711736020311202</v>
      </c>
      <c r="V10" s="17">
        <v>0.295658593488558</v>
      </c>
      <c r="W10" s="17">
        <v>0.38204454405919502</v>
      </c>
      <c r="X10" s="17">
        <v>0.35478891420643199</v>
      </c>
      <c r="Y10" s="17">
        <v>0.39508414811398801</v>
      </c>
      <c r="Z10" s="17">
        <v>0.38236069603672002</v>
      </c>
      <c r="AA10" s="17">
        <v>0.36603323227776402</v>
      </c>
      <c r="AB10" s="17">
        <v>0.28735738169740099</v>
      </c>
      <c r="AC10" s="17">
        <v>0.24438173214685799</v>
      </c>
      <c r="AD10" s="17">
        <v>0.22585050833375001</v>
      </c>
      <c r="AE10" s="17"/>
      <c r="AF10" s="17">
        <v>0.33318853964813699</v>
      </c>
      <c r="AG10" s="17">
        <v>0.34626952803320099</v>
      </c>
    </row>
    <row r="11" spans="2:33" x14ac:dyDescent="0.5">
      <c r="B11" s="18" t="s">
        <v>497</v>
      </c>
      <c r="C11" s="17">
        <v>0.101849637979275</v>
      </c>
      <c r="D11" s="17">
        <v>0.116424108470278</v>
      </c>
      <c r="E11" s="17">
        <v>8.8557685748716905E-2</v>
      </c>
      <c r="F11" s="17"/>
      <c r="G11" s="17">
        <v>0.12244595378272299</v>
      </c>
      <c r="H11" s="17">
        <v>0.10821224559375001</v>
      </c>
      <c r="I11" s="17">
        <v>8.1337996107877994E-2</v>
      </c>
      <c r="J11" s="17">
        <v>8.86595795491677E-2</v>
      </c>
      <c r="K11" s="17">
        <v>0.14431544614781799</v>
      </c>
      <c r="L11" s="17">
        <v>8.7939944707301099E-2</v>
      </c>
      <c r="M11" s="17"/>
      <c r="N11" s="17">
        <v>5.2307119211531701E-2</v>
      </c>
      <c r="O11" s="17">
        <v>8.5012892527258105E-2</v>
      </c>
      <c r="P11" s="17">
        <v>0.108388836813728</v>
      </c>
      <c r="Q11" s="17">
        <v>0.112486204862629</v>
      </c>
      <c r="R11" s="17">
        <v>0.18239169810738201</v>
      </c>
      <c r="S11" s="17">
        <v>0</v>
      </c>
      <c r="T11" s="17">
        <v>0.19292892251187599</v>
      </c>
      <c r="U11" s="17">
        <v>8.3823110266457404E-2</v>
      </c>
      <c r="V11" s="17">
        <v>5.5562153333552002E-2</v>
      </c>
      <c r="W11" s="17">
        <v>6.4806076083487499E-2</v>
      </c>
      <c r="X11" s="17">
        <v>0.11084173505812001</v>
      </c>
      <c r="Y11" s="17">
        <v>6.8830629949730202E-2</v>
      </c>
      <c r="Z11" s="17">
        <v>9.5314569890082398E-2</v>
      </c>
      <c r="AA11" s="17">
        <v>0.14407308622686801</v>
      </c>
      <c r="AB11" s="17">
        <v>0.130318090172972</v>
      </c>
      <c r="AC11" s="17">
        <v>0.283354851074617</v>
      </c>
      <c r="AD11" s="17">
        <v>8.4481398188988296E-2</v>
      </c>
      <c r="AE11" s="17"/>
      <c r="AF11" s="17">
        <v>9.4315593623587393E-2</v>
      </c>
      <c r="AG11" s="17">
        <v>0.10681441185452201</v>
      </c>
    </row>
    <row r="12" spans="2:33" x14ac:dyDescent="0.5">
      <c r="B12" s="18" t="s">
        <v>498</v>
      </c>
      <c r="C12" s="17">
        <v>1.1136885632859601E-2</v>
      </c>
      <c r="D12" s="17">
        <v>1.48852453324207E-2</v>
      </c>
      <c r="E12" s="17">
        <v>7.6600584115834999E-3</v>
      </c>
      <c r="F12" s="17"/>
      <c r="G12" s="17">
        <v>3.2175701512063698E-2</v>
      </c>
      <c r="H12" s="17">
        <v>1.64305562959806E-2</v>
      </c>
      <c r="I12" s="17">
        <v>1.02818847030806E-2</v>
      </c>
      <c r="J12" s="17">
        <v>0</v>
      </c>
      <c r="K12" s="17">
        <v>4.4887637932652796E-3</v>
      </c>
      <c r="L12" s="17">
        <v>1.47178206704654E-2</v>
      </c>
      <c r="M12" s="17"/>
      <c r="N12" s="17">
        <v>8.5648231196810108E-3</v>
      </c>
      <c r="O12" s="17">
        <v>0</v>
      </c>
      <c r="P12" s="17">
        <v>0</v>
      </c>
      <c r="Q12" s="17">
        <v>1.38191906171079E-2</v>
      </c>
      <c r="R12" s="17">
        <v>0</v>
      </c>
      <c r="S12" s="17">
        <v>0</v>
      </c>
      <c r="T12" s="17">
        <v>0</v>
      </c>
      <c r="U12" s="17">
        <v>8.4797827962459597E-3</v>
      </c>
      <c r="V12" s="17">
        <v>1.04457476536485E-2</v>
      </c>
      <c r="W12" s="17">
        <v>2.1137579241181099E-2</v>
      </c>
      <c r="X12" s="17">
        <v>0</v>
      </c>
      <c r="Y12" s="17">
        <v>1.08984777564358E-2</v>
      </c>
      <c r="Z12" s="17">
        <v>2.7079560325495099E-2</v>
      </c>
      <c r="AA12" s="17">
        <v>0</v>
      </c>
      <c r="AB12" s="17">
        <v>3.4369469869082198E-3</v>
      </c>
      <c r="AC12" s="17">
        <v>0</v>
      </c>
      <c r="AD12" s="17">
        <v>4.3907374576151202E-2</v>
      </c>
      <c r="AE12" s="17"/>
      <c r="AF12" s="17">
        <v>1.76625153364783E-2</v>
      </c>
      <c r="AG12" s="17">
        <v>6.8366354163068898E-3</v>
      </c>
    </row>
    <row r="13" spans="2:33" x14ac:dyDescent="0.5">
      <c r="B13" s="18" t="s">
        <v>499</v>
      </c>
      <c r="C13" s="17">
        <v>1.1912238577635599E-2</v>
      </c>
      <c r="D13" s="17">
        <v>1.27959207565527E-2</v>
      </c>
      <c r="E13" s="17">
        <v>1.1128535867678001E-2</v>
      </c>
      <c r="F13" s="17"/>
      <c r="G13" s="17">
        <v>5.6753460053433598E-3</v>
      </c>
      <c r="H13" s="17">
        <v>0</v>
      </c>
      <c r="I13" s="17">
        <v>1.4919560214611299E-2</v>
      </c>
      <c r="J13" s="17">
        <v>3.3086105701354999E-2</v>
      </c>
      <c r="K13" s="17">
        <v>0</v>
      </c>
      <c r="L13" s="17">
        <v>9.54334475876094E-3</v>
      </c>
      <c r="M13" s="17"/>
      <c r="N13" s="17">
        <v>1.1396275044628E-2</v>
      </c>
      <c r="O13" s="17">
        <v>0</v>
      </c>
      <c r="P13" s="17">
        <v>0</v>
      </c>
      <c r="Q13" s="17">
        <v>0</v>
      </c>
      <c r="R13" s="17">
        <v>7.3365334130857704E-2</v>
      </c>
      <c r="S13" s="17">
        <v>0</v>
      </c>
      <c r="T13" s="17">
        <v>0</v>
      </c>
      <c r="U13" s="17">
        <v>1.13152971229097E-2</v>
      </c>
      <c r="V13" s="17">
        <v>4.3860830742575602E-2</v>
      </c>
      <c r="W13" s="17">
        <v>9.6832531694136401E-2</v>
      </c>
      <c r="X13" s="17">
        <v>0</v>
      </c>
      <c r="Y13" s="17">
        <v>9.5222837444782805E-3</v>
      </c>
      <c r="Z13" s="17">
        <v>6.8244972183318098E-3</v>
      </c>
      <c r="AA13" s="17">
        <v>0</v>
      </c>
      <c r="AB13" s="17">
        <v>0</v>
      </c>
      <c r="AC13" s="17">
        <v>0</v>
      </c>
      <c r="AD13" s="17">
        <v>0</v>
      </c>
      <c r="AE13" s="17"/>
      <c r="AF13" s="17">
        <v>1.6009869176212999E-2</v>
      </c>
      <c r="AG13" s="17">
        <v>9.2119877713242905E-3</v>
      </c>
    </row>
    <row r="14" spans="2:33" x14ac:dyDescent="0.5">
      <c r="B14" s="18" t="s">
        <v>88</v>
      </c>
      <c r="C14" s="17">
        <v>1.6810771230649699E-2</v>
      </c>
      <c r="D14" s="17">
        <v>2.21780535698263E-2</v>
      </c>
      <c r="E14" s="17">
        <v>1.1835642165007E-2</v>
      </c>
      <c r="F14" s="17"/>
      <c r="G14" s="17">
        <v>2.6601856916146902E-2</v>
      </c>
      <c r="H14" s="17">
        <v>4.7440701177000498E-3</v>
      </c>
      <c r="I14" s="17">
        <v>1.4130911902074101E-2</v>
      </c>
      <c r="J14" s="17">
        <v>1.5664307004178101E-2</v>
      </c>
      <c r="K14" s="17">
        <v>1.4611371171512601E-2</v>
      </c>
      <c r="L14" s="17">
        <v>2.4446239236971298E-2</v>
      </c>
      <c r="M14" s="17"/>
      <c r="N14" s="17">
        <v>2.28147583626589E-2</v>
      </c>
      <c r="O14" s="17">
        <v>6.5844857669363793E-2</v>
      </c>
      <c r="P14" s="17">
        <v>0</v>
      </c>
      <c r="Q14" s="17">
        <v>1.82145500930198E-2</v>
      </c>
      <c r="R14" s="17">
        <v>0</v>
      </c>
      <c r="S14" s="17">
        <v>0</v>
      </c>
      <c r="T14" s="17">
        <v>0</v>
      </c>
      <c r="U14" s="17">
        <v>9.3384846381952408E-3</v>
      </c>
      <c r="V14" s="17">
        <v>0</v>
      </c>
      <c r="W14" s="17">
        <v>3.6922393677847498E-2</v>
      </c>
      <c r="X14" s="17">
        <v>0</v>
      </c>
      <c r="Y14" s="17">
        <v>2.5273359742236299E-2</v>
      </c>
      <c r="Z14" s="17">
        <v>1.64289724499358E-2</v>
      </c>
      <c r="AA14" s="17">
        <v>0</v>
      </c>
      <c r="AB14" s="17">
        <v>1.2563309483200299E-2</v>
      </c>
      <c r="AC14" s="17">
        <v>0</v>
      </c>
      <c r="AD14" s="17">
        <v>4.6155266973660902E-2</v>
      </c>
      <c r="AE14" s="17"/>
      <c r="AF14" s="17">
        <v>4.6432580683475801E-3</v>
      </c>
      <c r="AG14" s="17">
        <v>2.4828901815362799E-2</v>
      </c>
    </row>
    <row r="15" spans="2:33" x14ac:dyDescent="0.5">
      <c r="B15" s="18" t="s">
        <v>500</v>
      </c>
      <c r="C15" s="21">
        <v>0.85829046657958097</v>
      </c>
      <c r="D15" s="21">
        <v>0.83371667187092202</v>
      </c>
      <c r="E15" s="21">
        <v>0.88081807780701404</v>
      </c>
      <c r="F15" s="21"/>
      <c r="G15" s="21">
        <v>0.81310114178372295</v>
      </c>
      <c r="H15" s="21">
        <v>0.87061312799256896</v>
      </c>
      <c r="I15" s="21">
        <v>0.87932964707235595</v>
      </c>
      <c r="J15" s="21">
        <v>0.86259000774529904</v>
      </c>
      <c r="K15" s="21">
        <v>0.83658441888740398</v>
      </c>
      <c r="L15" s="21">
        <v>0.86335265062650102</v>
      </c>
      <c r="M15" s="21"/>
      <c r="N15" s="21">
        <v>0.9049170242615</v>
      </c>
      <c r="O15" s="21">
        <v>0.84914224980337805</v>
      </c>
      <c r="P15" s="21">
        <v>0.89161116318627198</v>
      </c>
      <c r="Q15" s="21">
        <v>0.85548005442724295</v>
      </c>
      <c r="R15" s="21">
        <v>0.74424296776176102</v>
      </c>
      <c r="S15" s="21">
        <v>1</v>
      </c>
      <c r="T15" s="21">
        <v>0.80707107748812401</v>
      </c>
      <c r="U15" s="21">
        <v>0.887043325176192</v>
      </c>
      <c r="V15" s="21">
        <v>0.89013126827022404</v>
      </c>
      <c r="W15" s="21">
        <v>0.78030141930334795</v>
      </c>
      <c r="X15" s="21">
        <v>0.88915826494187999</v>
      </c>
      <c r="Y15" s="21">
        <v>0.88547524880711903</v>
      </c>
      <c r="Z15" s="21">
        <v>0.85435240011615499</v>
      </c>
      <c r="AA15" s="21">
        <v>0.85592691377313201</v>
      </c>
      <c r="AB15" s="21">
        <v>0.85368165335692003</v>
      </c>
      <c r="AC15" s="21">
        <v>0.716645148925383</v>
      </c>
      <c r="AD15" s="21">
        <v>0.82545596026120005</v>
      </c>
      <c r="AE15" s="21"/>
      <c r="AF15" s="21">
        <v>0.86736876379537398</v>
      </c>
      <c r="AG15" s="21">
        <v>0.85230806314248497</v>
      </c>
    </row>
    <row r="16" spans="2:33" x14ac:dyDescent="0.5">
      <c r="B16" s="18" t="s">
        <v>501</v>
      </c>
      <c r="C16" s="21">
        <v>2.3049124210495198E-2</v>
      </c>
      <c r="D16" s="21">
        <v>2.7681166088973402E-2</v>
      </c>
      <c r="E16" s="21">
        <v>1.8788594279261502E-2</v>
      </c>
      <c r="F16" s="21"/>
      <c r="G16" s="21">
        <v>3.7851047517407102E-2</v>
      </c>
      <c r="H16" s="21">
        <v>1.64305562959806E-2</v>
      </c>
      <c r="I16" s="21">
        <v>2.5201444917691902E-2</v>
      </c>
      <c r="J16" s="21">
        <v>3.3086105701354999E-2</v>
      </c>
      <c r="K16" s="21">
        <v>4.4887637932652796E-3</v>
      </c>
      <c r="L16" s="21">
        <v>2.4261165429226302E-2</v>
      </c>
      <c r="M16" s="21"/>
      <c r="N16" s="21">
        <v>1.9961098164309E-2</v>
      </c>
      <c r="O16" s="21">
        <v>0</v>
      </c>
      <c r="P16" s="21">
        <v>0</v>
      </c>
      <c r="Q16" s="21">
        <v>1.38191906171079E-2</v>
      </c>
      <c r="R16" s="21">
        <v>7.3365334130857704E-2</v>
      </c>
      <c r="S16" s="21">
        <v>0</v>
      </c>
      <c r="T16" s="21">
        <v>0</v>
      </c>
      <c r="U16" s="21">
        <v>1.97950799191557E-2</v>
      </c>
      <c r="V16" s="21">
        <v>5.4306578396224103E-2</v>
      </c>
      <c r="W16" s="21">
        <v>0.11797011093531699</v>
      </c>
      <c r="X16" s="21">
        <v>0</v>
      </c>
      <c r="Y16" s="21">
        <v>2.0420761500914E-2</v>
      </c>
      <c r="Z16" s="21">
        <v>3.3904057543826999E-2</v>
      </c>
      <c r="AA16" s="21">
        <v>0</v>
      </c>
      <c r="AB16" s="21">
        <v>3.4369469869082198E-3</v>
      </c>
      <c r="AC16" s="21">
        <v>0</v>
      </c>
      <c r="AD16" s="21">
        <v>4.3907374576151202E-2</v>
      </c>
      <c r="AE16" s="21"/>
      <c r="AF16" s="21">
        <v>3.3672384512691299E-2</v>
      </c>
      <c r="AG16" s="21">
        <v>1.60486231876312E-2</v>
      </c>
    </row>
    <row r="17" spans="2:33" x14ac:dyDescent="0.5">
      <c r="B17" s="18" t="s">
        <v>100</v>
      </c>
      <c r="C17" s="22">
        <v>0.83524134236908498</v>
      </c>
      <c r="D17" s="22">
        <v>0.80603550578194905</v>
      </c>
      <c r="E17" s="22">
        <v>0.86202948352775299</v>
      </c>
      <c r="F17" s="22"/>
      <c r="G17" s="22">
        <v>0.77525009426631597</v>
      </c>
      <c r="H17" s="22">
        <v>0.85418257169658796</v>
      </c>
      <c r="I17" s="22">
        <v>0.85412820215466401</v>
      </c>
      <c r="J17" s="22">
        <v>0.82950390204394397</v>
      </c>
      <c r="K17" s="22">
        <v>0.83209565509413896</v>
      </c>
      <c r="L17" s="22">
        <v>0.83909148519727506</v>
      </c>
      <c r="M17" s="22"/>
      <c r="N17" s="22">
        <v>0.88495592609719098</v>
      </c>
      <c r="O17" s="22">
        <v>0.84914224980337805</v>
      </c>
      <c r="P17" s="22">
        <v>0.89161116318627198</v>
      </c>
      <c r="Q17" s="22">
        <v>0.84166086381013505</v>
      </c>
      <c r="R17" s="22">
        <v>0.67087763363090303</v>
      </c>
      <c r="S17" s="22">
        <v>1</v>
      </c>
      <c r="T17" s="22">
        <v>0.80707107748812401</v>
      </c>
      <c r="U17" s="22">
        <v>0.86724824525703603</v>
      </c>
      <c r="V17" s="22">
        <v>0.83582468987400005</v>
      </c>
      <c r="W17" s="22">
        <v>0.66233130836803</v>
      </c>
      <c r="X17" s="22">
        <v>0.88915826494187999</v>
      </c>
      <c r="Y17" s="22">
        <v>0.86505448730620504</v>
      </c>
      <c r="Z17" s="22">
        <v>0.82044834257232802</v>
      </c>
      <c r="AA17" s="22">
        <v>0.85592691377313201</v>
      </c>
      <c r="AB17" s="22">
        <v>0.85024470637001104</v>
      </c>
      <c r="AC17" s="22">
        <v>0.716645148925383</v>
      </c>
      <c r="AD17" s="22">
        <v>0.78154858568504804</v>
      </c>
      <c r="AE17" s="22"/>
      <c r="AF17" s="22">
        <v>0.83369637928268203</v>
      </c>
      <c r="AG17" s="22">
        <v>0.83625943995485297</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495</v>
      </c>
      <c r="C9" s="17">
        <v>0.490173608338135</v>
      </c>
      <c r="D9" s="17">
        <v>0.457210722868167</v>
      </c>
      <c r="E9" s="17">
        <v>0.521447647972479</v>
      </c>
      <c r="F9" s="17"/>
      <c r="G9" s="17">
        <v>0.47979106906011398</v>
      </c>
      <c r="H9" s="17">
        <v>0.45863450349804802</v>
      </c>
      <c r="I9" s="17">
        <v>0.45671143801487901</v>
      </c>
      <c r="J9" s="17">
        <v>0.54930217913163104</v>
      </c>
      <c r="K9" s="17">
        <v>0.50018771586752098</v>
      </c>
      <c r="L9" s="17">
        <v>0.48205571541219899</v>
      </c>
      <c r="M9" s="17"/>
      <c r="N9" s="17">
        <v>0.57547421105942298</v>
      </c>
      <c r="O9" s="17">
        <v>0.38817386188321001</v>
      </c>
      <c r="P9" s="17">
        <v>0.27014164285197301</v>
      </c>
      <c r="Q9" s="17">
        <v>0.41468558429504199</v>
      </c>
      <c r="R9" s="17">
        <v>0.15299650873329099</v>
      </c>
      <c r="S9" s="17">
        <v>0.87659072260622894</v>
      </c>
      <c r="T9" s="17">
        <v>0.447352195759254</v>
      </c>
      <c r="U9" s="17">
        <v>0.47201680634929999</v>
      </c>
      <c r="V9" s="17">
        <v>0.487741821534803</v>
      </c>
      <c r="W9" s="17">
        <v>0.489322809318329</v>
      </c>
      <c r="X9" s="17">
        <v>0.55477096720126595</v>
      </c>
      <c r="Y9" s="17">
        <v>0.48693175227388003</v>
      </c>
      <c r="Z9" s="17">
        <v>0.54239475619474797</v>
      </c>
      <c r="AA9" s="17">
        <v>0.49086598847159102</v>
      </c>
      <c r="AB9" s="17">
        <v>0.50640232137234198</v>
      </c>
      <c r="AC9" s="17">
        <v>0.41881285865832102</v>
      </c>
      <c r="AD9" s="17">
        <v>0.52657825088861798</v>
      </c>
      <c r="AE9" s="17"/>
      <c r="AF9" s="17">
        <v>0.46840929882246102</v>
      </c>
      <c r="AG9" s="17">
        <v>0.50451582218701396</v>
      </c>
    </row>
    <row r="10" spans="2:33" x14ac:dyDescent="0.5">
      <c r="B10" s="18" t="s">
        <v>496</v>
      </c>
      <c r="C10" s="17">
        <v>0.26433018457197199</v>
      </c>
      <c r="D10" s="17">
        <v>0.26502191845239098</v>
      </c>
      <c r="E10" s="17">
        <v>0.26241014196336299</v>
      </c>
      <c r="F10" s="17"/>
      <c r="G10" s="17">
        <v>0.244462540787454</v>
      </c>
      <c r="H10" s="17">
        <v>0.30431507544694397</v>
      </c>
      <c r="I10" s="17">
        <v>0.32582020251781502</v>
      </c>
      <c r="J10" s="17">
        <v>0.20486845256279801</v>
      </c>
      <c r="K10" s="17">
        <v>0.28443740189803601</v>
      </c>
      <c r="L10" s="17">
        <v>0.23729115335214701</v>
      </c>
      <c r="M10" s="17"/>
      <c r="N10" s="17">
        <v>0.19520702881992499</v>
      </c>
      <c r="O10" s="17">
        <v>0.24621513717618701</v>
      </c>
      <c r="P10" s="17">
        <v>0.363208737696331</v>
      </c>
      <c r="Q10" s="17">
        <v>0.30768014823158502</v>
      </c>
      <c r="R10" s="17">
        <v>0.26584319863974898</v>
      </c>
      <c r="S10" s="17">
        <v>0.123409277393771</v>
      </c>
      <c r="T10" s="17">
        <v>0.42443087352534797</v>
      </c>
      <c r="U10" s="17">
        <v>0.29663727171909698</v>
      </c>
      <c r="V10" s="17">
        <v>0.29848030361608502</v>
      </c>
      <c r="W10" s="17">
        <v>0.24121453924104999</v>
      </c>
      <c r="X10" s="17">
        <v>0.27303944702239402</v>
      </c>
      <c r="Y10" s="17">
        <v>0.25486693258353699</v>
      </c>
      <c r="Z10" s="17">
        <v>0.21573347452148101</v>
      </c>
      <c r="AA10" s="17">
        <v>0.28617956142992901</v>
      </c>
      <c r="AB10" s="17">
        <v>0.25428375534505099</v>
      </c>
      <c r="AC10" s="17">
        <v>0.325438725781525</v>
      </c>
      <c r="AD10" s="17">
        <v>0.230440665917587</v>
      </c>
      <c r="AE10" s="17"/>
      <c r="AF10" s="17">
        <v>0.27728755753525802</v>
      </c>
      <c r="AG10" s="17">
        <v>0.25579155329468301</v>
      </c>
    </row>
    <row r="11" spans="2:33" x14ac:dyDescent="0.5">
      <c r="B11" s="18" t="s">
        <v>497</v>
      </c>
      <c r="C11" s="17">
        <v>0.166765366674404</v>
      </c>
      <c r="D11" s="17">
        <v>0.20337829055416601</v>
      </c>
      <c r="E11" s="17">
        <v>0.133029251933132</v>
      </c>
      <c r="F11" s="17"/>
      <c r="G11" s="17">
        <v>0.168897083061464</v>
      </c>
      <c r="H11" s="17">
        <v>0.189786810486479</v>
      </c>
      <c r="I11" s="17">
        <v>0.18126937406732799</v>
      </c>
      <c r="J11" s="17">
        <v>0.15085720193056801</v>
      </c>
      <c r="K11" s="17">
        <v>0.155321721045208</v>
      </c>
      <c r="L11" s="17">
        <v>0.16288001323909701</v>
      </c>
      <c r="M11" s="17"/>
      <c r="N11" s="17">
        <v>0.153261272743798</v>
      </c>
      <c r="O11" s="17">
        <v>0.22167566978756001</v>
      </c>
      <c r="P11" s="17">
        <v>0.100977641859018</v>
      </c>
      <c r="Q11" s="17">
        <v>0.18869056644882301</v>
      </c>
      <c r="R11" s="17">
        <v>0.32225606906054899</v>
      </c>
      <c r="S11" s="17">
        <v>0</v>
      </c>
      <c r="T11" s="17">
        <v>8.2770751948472707E-2</v>
      </c>
      <c r="U11" s="17">
        <v>0.16407181073511401</v>
      </c>
      <c r="V11" s="17">
        <v>0.170655443530943</v>
      </c>
      <c r="W11" s="17">
        <v>0.12159797364319801</v>
      </c>
      <c r="X11" s="17">
        <v>0.17218958577634</v>
      </c>
      <c r="Y11" s="17">
        <v>0.19430415485871899</v>
      </c>
      <c r="Z11" s="17">
        <v>0.13328183780556099</v>
      </c>
      <c r="AA11" s="17">
        <v>0.11456619668300599</v>
      </c>
      <c r="AB11" s="17">
        <v>0.18502861207951099</v>
      </c>
      <c r="AC11" s="17">
        <v>0.21600329271826599</v>
      </c>
      <c r="AD11" s="17">
        <v>0.13380362037308699</v>
      </c>
      <c r="AE11" s="17"/>
      <c r="AF11" s="17">
        <v>0.18429182660787699</v>
      </c>
      <c r="AG11" s="17">
        <v>0.155215804939002</v>
      </c>
    </row>
    <row r="12" spans="2:33" x14ac:dyDescent="0.5">
      <c r="B12" s="18" t="s">
        <v>498</v>
      </c>
      <c r="C12" s="17">
        <v>2.7392744051120702E-2</v>
      </c>
      <c r="D12" s="17">
        <v>2.1780445074545698E-2</v>
      </c>
      <c r="E12" s="17">
        <v>3.2769149887787299E-2</v>
      </c>
      <c r="F12" s="17"/>
      <c r="G12" s="17">
        <v>5.4372590794942402E-2</v>
      </c>
      <c r="H12" s="17">
        <v>2.1312432678302001E-2</v>
      </c>
      <c r="I12" s="17">
        <v>1.27267033636317E-2</v>
      </c>
      <c r="J12" s="17">
        <v>3.5440388405888403E-2</v>
      </c>
      <c r="K12" s="17">
        <v>1.9890200631246701E-2</v>
      </c>
      <c r="L12" s="17">
        <v>3.0613509513714499E-2</v>
      </c>
      <c r="M12" s="17"/>
      <c r="N12" s="17">
        <v>1.40332519263675E-2</v>
      </c>
      <c r="O12" s="17">
        <v>7.8090473483679396E-2</v>
      </c>
      <c r="P12" s="17">
        <v>0.15728314077895</v>
      </c>
      <c r="Q12" s="17">
        <v>5.0771043626952998E-2</v>
      </c>
      <c r="R12" s="17">
        <v>0</v>
      </c>
      <c r="S12" s="17">
        <v>0</v>
      </c>
      <c r="T12" s="17">
        <v>4.54461787669257E-2</v>
      </c>
      <c r="U12" s="17">
        <v>2.93657109937852E-2</v>
      </c>
      <c r="V12" s="17">
        <v>0</v>
      </c>
      <c r="W12" s="17">
        <v>2.35853390769553E-2</v>
      </c>
      <c r="X12" s="17">
        <v>0</v>
      </c>
      <c r="Y12" s="17">
        <v>1.6658585839761798E-2</v>
      </c>
      <c r="Z12" s="17">
        <v>5.4128332594100402E-2</v>
      </c>
      <c r="AA12" s="17">
        <v>0.10838825341547501</v>
      </c>
      <c r="AB12" s="17">
        <v>8.7863633526216196E-3</v>
      </c>
      <c r="AC12" s="17">
        <v>0</v>
      </c>
      <c r="AD12" s="17">
        <v>2.8011531905016901E-2</v>
      </c>
      <c r="AE12" s="17"/>
      <c r="AF12" s="17">
        <v>3.93593389938224E-2</v>
      </c>
      <c r="AG12" s="17">
        <v>1.95070142700982E-2</v>
      </c>
    </row>
    <row r="13" spans="2:33" x14ac:dyDescent="0.5">
      <c r="B13" s="18" t="s">
        <v>499</v>
      </c>
      <c r="C13" s="17">
        <v>2.56818327960564E-2</v>
      </c>
      <c r="D13" s="17">
        <v>2.62340324634848E-2</v>
      </c>
      <c r="E13" s="17">
        <v>2.52627405352434E-2</v>
      </c>
      <c r="F13" s="17"/>
      <c r="G13" s="17">
        <v>3.5119840251685297E-2</v>
      </c>
      <c r="H13" s="17">
        <v>5.6930183590468897E-3</v>
      </c>
      <c r="I13" s="17">
        <v>4.4862409303677098E-3</v>
      </c>
      <c r="J13" s="17">
        <v>4.3867470964936699E-2</v>
      </c>
      <c r="K13" s="17">
        <v>3.3163438421053001E-2</v>
      </c>
      <c r="L13" s="17">
        <v>2.9556623959111902E-2</v>
      </c>
      <c r="M13" s="17"/>
      <c r="N13" s="17">
        <v>4.2156897630296702E-2</v>
      </c>
      <c r="O13" s="17">
        <v>0</v>
      </c>
      <c r="P13" s="17">
        <v>0.108388836813728</v>
      </c>
      <c r="Q13" s="17">
        <v>1.9958107304576998E-2</v>
      </c>
      <c r="R13" s="17">
        <v>0</v>
      </c>
      <c r="S13" s="17">
        <v>0</v>
      </c>
      <c r="T13" s="17">
        <v>0</v>
      </c>
      <c r="U13" s="17">
        <v>2.8569915564508001E-2</v>
      </c>
      <c r="V13" s="17">
        <v>4.3122431318169598E-2</v>
      </c>
      <c r="W13" s="17">
        <v>5.35781194211798E-2</v>
      </c>
      <c r="X13" s="17">
        <v>0</v>
      </c>
      <c r="Y13" s="17">
        <v>2.8895942809052201E-2</v>
      </c>
      <c r="Z13" s="17">
        <v>1.0546383142363201E-2</v>
      </c>
      <c r="AA13" s="17">
        <v>0</v>
      </c>
      <c r="AB13" s="17">
        <v>3.01195348482662E-2</v>
      </c>
      <c r="AC13" s="17">
        <v>3.9745122841887699E-2</v>
      </c>
      <c r="AD13" s="17">
        <v>0</v>
      </c>
      <c r="AE13" s="17"/>
      <c r="AF13" s="17">
        <v>1.72598834435021E-2</v>
      </c>
      <c r="AG13" s="17">
        <v>3.1231717048151499E-2</v>
      </c>
    </row>
    <row r="14" spans="2:33" x14ac:dyDescent="0.5">
      <c r="B14" s="18" t="s">
        <v>88</v>
      </c>
      <c r="C14" s="17">
        <v>2.5656263568311698E-2</v>
      </c>
      <c r="D14" s="17">
        <v>2.6374590587245301E-2</v>
      </c>
      <c r="E14" s="17">
        <v>2.5081067707995501E-2</v>
      </c>
      <c r="F14" s="17"/>
      <c r="G14" s="17">
        <v>1.73568760443399E-2</v>
      </c>
      <c r="H14" s="17">
        <v>2.0258159531180198E-2</v>
      </c>
      <c r="I14" s="17">
        <v>1.8986041105977999E-2</v>
      </c>
      <c r="J14" s="17">
        <v>1.5664307004178101E-2</v>
      </c>
      <c r="K14" s="17">
        <v>6.9995221369351197E-3</v>
      </c>
      <c r="L14" s="17">
        <v>5.7602984523730499E-2</v>
      </c>
      <c r="M14" s="17"/>
      <c r="N14" s="17">
        <v>1.9867337820189301E-2</v>
      </c>
      <c r="O14" s="17">
        <v>6.5844857669363793E-2</v>
      </c>
      <c r="P14" s="17">
        <v>0</v>
      </c>
      <c r="Q14" s="17">
        <v>1.82145500930198E-2</v>
      </c>
      <c r="R14" s="17">
        <v>0.25890422356641202</v>
      </c>
      <c r="S14" s="17">
        <v>0</v>
      </c>
      <c r="T14" s="17">
        <v>0</v>
      </c>
      <c r="U14" s="17">
        <v>9.3384846381952408E-3</v>
      </c>
      <c r="V14" s="17">
        <v>0</v>
      </c>
      <c r="W14" s="17">
        <v>7.0701219299288701E-2</v>
      </c>
      <c r="X14" s="17">
        <v>0</v>
      </c>
      <c r="Y14" s="17">
        <v>1.8342631635050101E-2</v>
      </c>
      <c r="Z14" s="17">
        <v>4.39152157417462E-2</v>
      </c>
      <c r="AA14" s="17">
        <v>0</v>
      </c>
      <c r="AB14" s="17">
        <v>1.5379413002208599E-2</v>
      </c>
      <c r="AC14" s="17">
        <v>0</v>
      </c>
      <c r="AD14" s="17">
        <v>8.1165930915691006E-2</v>
      </c>
      <c r="AE14" s="17"/>
      <c r="AF14" s="17">
        <v>1.3392094597080399E-2</v>
      </c>
      <c r="AG14" s="17">
        <v>3.3738088261050597E-2</v>
      </c>
    </row>
    <row r="15" spans="2:33" x14ac:dyDescent="0.5">
      <c r="B15" s="18" t="s">
        <v>500</v>
      </c>
      <c r="C15" s="21">
        <v>0.75450379291010705</v>
      </c>
      <c r="D15" s="21">
        <v>0.72223264132055798</v>
      </c>
      <c r="E15" s="21">
        <v>0.78385778993584199</v>
      </c>
      <c r="F15" s="21"/>
      <c r="G15" s="21">
        <v>0.72425360984756904</v>
      </c>
      <c r="H15" s="21">
        <v>0.76294957894499205</v>
      </c>
      <c r="I15" s="21">
        <v>0.78253164053269397</v>
      </c>
      <c r="J15" s="21">
        <v>0.75417063169442899</v>
      </c>
      <c r="K15" s="21">
        <v>0.78462511776555699</v>
      </c>
      <c r="L15" s="21">
        <v>0.71934686876434595</v>
      </c>
      <c r="M15" s="21"/>
      <c r="N15" s="21">
        <v>0.770681239879348</v>
      </c>
      <c r="O15" s="21">
        <v>0.63438899905939705</v>
      </c>
      <c r="P15" s="21">
        <v>0.63335038054830395</v>
      </c>
      <c r="Q15" s="21">
        <v>0.72236573252662695</v>
      </c>
      <c r="R15" s="21">
        <v>0.41883970737303899</v>
      </c>
      <c r="S15" s="21">
        <v>1</v>
      </c>
      <c r="T15" s="21">
        <v>0.87178306928460203</v>
      </c>
      <c r="U15" s="21">
        <v>0.76865407806839703</v>
      </c>
      <c r="V15" s="21">
        <v>0.78622212515088796</v>
      </c>
      <c r="W15" s="21">
        <v>0.73053734855937802</v>
      </c>
      <c r="X15" s="21">
        <v>0.82781041422365997</v>
      </c>
      <c r="Y15" s="21">
        <v>0.74179868485741696</v>
      </c>
      <c r="Z15" s="21">
        <v>0.75812823071622903</v>
      </c>
      <c r="AA15" s="21">
        <v>0.77704554990151897</v>
      </c>
      <c r="AB15" s="21">
        <v>0.76068607671739297</v>
      </c>
      <c r="AC15" s="21">
        <v>0.74425158443984596</v>
      </c>
      <c r="AD15" s="21">
        <v>0.75701891680620503</v>
      </c>
      <c r="AE15" s="21"/>
      <c r="AF15" s="21">
        <v>0.74569685635771898</v>
      </c>
      <c r="AG15" s="21">
        <v>0.76030737548169702</v>
      </c>
    </row>
    <row r="16" spans="2:33" x14ac:dyDescent="0.5">
      <c r="B16" s="18" t="s">
        <v>501</v>
      </c>
      <c r="C16" s="21">
        <v>5.3074576847177098E-2</v>
      </c>
      <c r="D16" s="21">
        <v>4.8014477538030502E-2</v>
      </c>
      <c r="E16" s="21">
        <v>5.8031890423030801E-2</v>
      </c>
      <c r="F16" s="21"/>
      <c r="G16" s="21">
        <v>8.9492431046627699E-2</v>
      </c>
      <c r="H16" s="21">
        <v>2.7005451037348902E-2</v>
      </c>
      <c r="I16" s="21">
        <v>1.7212944293999399E-2</v>
      </c>
      <c r="J16" s="21">
        <v>7.9307859370825101E-2</v>
      </c>
      <c r="K16" s="21">
        <v>5.3053639052299699E-2</v>
      </c>
      <c r="L16" s="21">
        <v>6.0170133472826501E-2</v>
      </c>
      <c r="M16" s="21"/>
      <c r="N16" s="21">
        <v>5.6190149556664203E-2</v>
      </c>
      <c r="O16" s="21">
        <v>7.8090473483679396E-2</v>
      </c>
      <c r="P16" s="21">
        <v>0.26567197759267802</v>
      </c>
      <c r="Q16" s="21">
        <v>7.0729150931529997E-2</v>
      </c>
      <c r="R16" s="21">
        <v>0</v>
      </c>
      <c r="S16" s="21">
        <v>0</v>
      </c>
      <c r="T16" s="21">
        <v>4.54461787669257E-2</v>
      </c>
      <c r="U16" s="21">
        <v>5.7935626558293103E-2</v>
      </c>
      <c r="V16" s="21">
        <v>4.3122431318169598E-2</v>
      </c>
      <c r="W16" s="21">
        <v>7.7163458498135107E-2</v>
      </c>
      <c r="X16" s="21">
        <v>0</v>
      </c>
      <c r="Y16" s="21">
        <v>4.5554528648813999E-2</v>
      </c>
      <c r="Z16" s="21">
        <v>6.4674715736463606E-2</v>
      </c>
      <c r="AA16" s="21">
        <v>0.10838825341547501</v>
      </c>
      <c r="AB16" s="21">
        <v>3.8905898200887898E-2</v>
      </c>
      <c r="AC16" s="21">
        <v>3.9745122841887699E-2</v>
      </c>
      <c r="AD16" s="21">
        <v>2.8011531905016901E-2</v>
      </c>
      <c r="AE16" s="21"/>
      <c r="AF16" s="21">
        <v>5.66192224373245E-2</v>
      </c>
      <c r="AG16" s="21">
        <v>5.07387313182497E-2</v>
      </c>
    </row>
    <row r="17" spans="2:33" x14ac:dyDescent="0.5">
      <c r="B17" s="18" t="s">
        <v>100</v>
      </c>
      <c r="C17" s="22">
        <v>0.70142921606292996</v>
      </c>
      <c r="D17" s="22">
        <v>0.67421816378252797</v>
      </c>
      <c r="E17" s="22">
        <v>0.72582589951281096</v>
      </c>
      <c r="F17" s="22"/>
      <c r="G17" s="22">
        <v>0.63476117880094096</v>
      </c>
      <c r="H17" s="22">
        <v>0.73594412790764396</v>
      </c>
      <c r="I17" s="22">
        <v>0.76531869623869497</v>
      </c>
      <c r="J17" s="22">
        <v>0.67486277232360303</v>
      </c>
      <c r="K17" s="22">
        <v>0.73157147871325701</v>
      </c>
      <c r="L17" s="22">
        <v>0.65917673529151999</v>
      </c>
      <c r="M17" s="22"/>
      <c r="N17" s="22">
        <v>0.71449109032268399</v>
      </c>
      <c r="O17" s="22">
        <v>0.55629852557571802</v>
      </c>
      <c r="P17" s="22">
        <v>0.36767840295562598</v>
      </c>
      <c r="Q17" s="22">
        <v>0.65163658159509696</v>
      </c>
      <c r="R17" s="22">
        <v>0.41883970737303899</v>
      </c>
      <c r="S17" s="22">
        <v>1</v>
      </c>
      <c r="T17" s="22">
        <v>0.826336890517676</v>
      </c>
      <c r="U17" s="22">
        <v>0.71071845151010404</v>
      </c>
      <c r="V17" s="22">
        <v>0.74309969383271801</v>
      </c>
      <c r="W17" s="22">
        <v>0.65337389006124302</v>
      </c>
      <c r="X17" s="22">
        <v>0.82781041422365997</v>
      </c>
      <c r="Y17" s="22">
        <v>0.69624415620860303</v>
      </c>
      <c r="Z17" s="22">
        <v>0.69345351497976604</v>
      </c>
      <c r="AA17" s="22">
        <v>0.66865729648604399</v>
      </c>
      <c r="AB17" s="22">
        <v>0.721780178516505</v>
      </c>
      <c r="AC17" s="22">
        <v>0.70450646159795804</v>
      </c>
      <c r="AD17" s="22">
        <v>0.72900738490118799</v>
      </c>
      <c r="AE17" s="22"/>
      <c r="AF17" s="22">
        <v>0.68907763392039401</v>
      </c>
      <c r="AG17" s="22">
        <v>0.709568644163448</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495</v>
      </c>
      <c r="C9" s="17">
        <v>5.8127906187283501E-2</v>
      </c>
      <c r="D9" s="17">
        <v>7.0458431110355602E-2</v>
      </c>
      <c r="E9" s="17">
        <v>4.6773843228354303E-2</v>
      </c>
      <c r="F9" s="17"/>
      <c r="G9" s="17">
        <v>8.7208514184999503E-2</v>
      </c>
      <c r="H9" s="17">
        <v>0.111201157498726</v>
      </c>
      <c r="I9" s="17">
        <v>7.3110372754017494E-2</v>
      </c>
      <c r="J9" s="17">
        <v>5.0103357653229999E-2</v>
      </c>
      <c r="K9" s="17">
        <v>3.0814346889570899E-2</v>
      </c>
      <c r="L9" s="17">
        <v>3.1666448547945099E-2</v>
      </c>
      <c r="M9" s="17"/>
      <c r="N9" s="17">
        <v>5.96123995744939E-2</v>
      </c>
      <c r="O9" s="17">
        <v>0</v>
      </c>
      <c r="P9" s="17">
        <v>0</v>
      </c>
      <c r="Q9" s="17">
        <v>3.8172657397596801E-2</v>
      </c>
      <c r="R9" s="17">
        <v>0</v>
      </c>
      <c r="S9" s="17">
        <v>0</v>
      </c>
      <c r="T9" s="17">
        <v>5.8695971138110002E-2</v>
      </c>
      <c r="U9" s="17">
        <v>5.82933428234369E-2</v>
      </c>
      <c r="V9" s="17">
        <v>9.2581828245522399E-2</v>
      </c>
      <c r="W9" s="17">
        <v>5.8496722746203898E-2</v>
      </c>
      <c r="X9" s="17">
        <v>0</v>
      </c>
      <c r="Y9" s="17">
        <v>6.0489491741199698E-2</v>
      </c>
      <c r="Z9" s="17">
        <v>6.6485079750514195E-2</v>
      </c>
      <c r="AA9" s="17">
        <v>5.2794590831141103E-2</v>
      </c>
      <c r="AB9" s="17">
        <v>8.0792325574615506E-2</v>
      </c>
      <c r="AC9" s="17">
        <v>5.9734123141932299E-2</v>
      </c>
      <c r="AD9" s="17">
        <v>2.346434821148E-2</v>
      </c>
      <c r="AE9" s="17"/>
      <c r="AF9" s="17">
        <v>5.7385987394909799E-2</v>
      </c>
      <c r="AG9" s="17">
        <v>5.8616814781928497E-2</v>
      </c>
    </row>
    <row r="10" spans="2:33" x14ac:dyDescent="0.5">
      <c r="B10" s="18" t="s">
        <v>496</v>
      </c>
      <c r="C10" s="17">
        <v>0.20116234839925801</v>
      </c>
      <c r="D10" s="17">
        <v>0.19068685336617799</v>
      </c>
      <c r="E10" s="17">
        <v>0.209484438343608</v>
      </c>
      <c r="F10" s="17"/>
      <c r="G10" s="17">
        <v>0.28622067257394401</v>
      </c>
      <c r="H10" s="17">
        <v>0.251697431076156</v>
      </c>
      <c r="I10" s="17">
        <v>0.24473064008957901</v>
      </c>
      <c r="J10" s="17">
        <v>0.20846289264012699</v>
      </c>
      <c r="K10" s="17">
        <v>0.182387461077097</v>
      </c>
      <c r="L10" s="17">
        <v>0.115823945865394</v>
      </c>
      <c r="M10" s="17"/>
      <c r="N10" s="17">
        <v>0.207462097513188</v>
      </c>
      <c r="O10" s="17">
        <v>0.209041605473374</v>
      </c>
      <c r="P10" s="17">
        <v>0.37168342024836398</v>
      </c>
      <c r="Q10" s="17">
        <v>0.14427216947263</v>
      </c>
      <c r="R10" s="17">
        <v>0.21345015295453099</v>
      </c>
      <c r="S10" s="17">
        <v>0.33570740256998</v>
      </c>
      <c r="T10" s="17">
        <v>0.22441623834010299</v>
      </c>
      <c r="U10" s="17">
        <v>0.21819372132242301</v>
      </c>
      <c r="V10" s="17">
        <v>0.14088330648653399</v>
      </c>
      <c r="W10" s="17">
        <v>0.236428175411282</v>
      </c>
      <c r="X10" s="17">
        <v>0.44924968525992598</v>
      </c>
      <c r="Y10" s="17">
        <v>0.18215637929039599</v>
      </c>
      <c r="Z10" s="17">
        <v>0.16003707144729101</v>
      </c>
      <c r="AA10" s="17">
        <v>4.6960562555272603E-2</v>
      </c>
      <c r="AB10" s="17">
        <v>0.202131794560582</v>
      </c>
      <c r="AC10" s="17">
        <v>0.19172756124804899</v>
      </c>
      <c r="AD10" s="17">
        <v>0.275773029747576</v>
      </c>
      <c r="AE10" s="17"/>
      <c r="AF10" s="17">
        <v>0.22983255391103699</v>
      </c>
      <c r="AG10" s="17">
        <v>0.18226929699116701</v>
      </c>
    </row>
    <row r="11" spans="2:33" x14ac:dyDescent="0.5">
      <c r="B11" s="18" t="s">
        <v>497</v>
      </c>
      <c r="C11" s="17">
        <v>0.34734726527863102</v>
      </c>
      <c r="D11" s="17">
        <v>0.36538715555345103</v>
      </c>
      <c r="E11" s="17">
        <v>0.33175180978413099</v>
      </c>
      <c r="F11" s="17"/>
      <c r="G11" s="17">
        <v>0.31665666921476598</v>
      </c>
      <c r="H11" s="17">
        <v>0.28541910359903899</v>
      </c>
      <c r="I11" s="17">
        <v>0.28598313347700799</v>
      </c>
      <c r="J11" s="17">
        <v>0.37940259602744503</v>
      </c>
      <c r="K11" s="17">
        <v>0.39965521064251402</v>
      </c>
      <c r="L11" s="17">
        <v>0.37779213920126098</v>
      </c>
      <c r="M11" s="17"/>
      <c r="N11" s="17">
        <v>0.35332283424329303</v>
      </c>
      <c r="O11" s="17">
        <v>0.437436025545339</v>
      </c>
      <c r="P11" s="17">
        <v>0.18505626863917801</v>
      </c>
      <c r="Q11" s="17">
        <v>0.34651160986369101</v>
      </c>
      <c r="R11" s="17">
        <v>0.20688546092513799</v>
      </c>
      <c r="S11" s="17">
        <v>0.26420185765721599</v>
      </c>
      <c r="T11" s="17">
        <v>0.41661437383822197</v>
      </c>
      <c r="U11" s="17">
        <v>0.35012100018742598</v>
      </c>
      <c r="V11" s="17">
        <v>0.44773408167700701</v>
      </c>
      <c r="W11" s="17">
        <v>0.20453641543252399</v>
      </c>
      <c r="X11" s="17">
        <v>0.20882557794633799</v>
      </c>
      <c r="Y11" s="17">
        <v>0.30935746422232402</v>
      </c>
      <c r="Z11" s="17">
        <v>0.38590715161456601</v>
      </c>
      <c r="AA11" s="17">
        <v>0.57669486787889701</v>
      </c>
      <c r="AB11" s="17">
        <v>0.35979761407113803</v>
      </c>
      <c r="AC11" s="17">
        <v>0.49261636679570397</v>
      </c>
      <c r="AD11" s="17">
        <v>0.19354149033804899</v>
      </c>
      <c r="AE11" s="17"/>
      <c r="AF11" s="17">
        <v>0.31740086796184502</v>
      </c>
      <c r="AG11" s="17">
        <v>0.367081299754273</v>
      </c>
    </row>
    <row r="12" spans="2:33" x14ac:dyDescent="0.5">
      <c r="B12" s="18" t="s">
        <v>498</v>
      </c>
      <c r="C12" s="17">
        <v>0.211423951108279</v>
      </c>
      <c r="D12" s="17">
        <v>0.217471188327551</v>
      </c>
      <c r="E12" s="17">
        <v>0.20498537160757799</v>
      </c>
      <c r="F12" s="17"/>
      <c r="G12" s="17">
        <v>0.180950503950212</v>
      </c>
      <c r="H12" s="17">
        <v>0.217325521260753</v>
      </c>
      <c r="I12" s="17">
        <v>0.17865743053025099</v>
      </c>
      <c r="J12" s="17">
        <v>0.20480995350700501</v>
      </c>
      <c r="K12" s="17">
        <v>0.20735448183262101</v>
      </c>
      <c r="L12" s="17">
        <v>0.25213810192505698</v>
      </c>
      <c r="M12" s="17"/>
      <c r="N12" s="17">
        <v>0.16910304598985401</v>
      </c>
      <c r="O12" s="17">
        <v>0.22921433656003201</v>
      </c>
      <c r="P12" s="17">
        <v>0.20936647867274599</v>
      </c>
      <c r="Q12" s="17">
        <v>0.241247669136125</v>
      </c>
      <c r="R12" s="17">
        <v>0.39876859451957902</v>
      </c>
      <c r="S12" s="17">
        <v>0.16765586618179501</v>
      </c>
      <c r="T12" s="17">
        <v>0.10505462948326399</v>
      </c>
      <c r="U12" s="17">
        <v>0.24591481687920699</v>
      </c>
      <c r="V12" s="17">
        <v>0.16802359624490501</v>
      </c>
      <c r="W12" s="17">
        <v>0.292024643613855</v>
      </c>
      <c r="X12" s="17">
        <v>0.30175169027568799</v>
      </c>
      <c r="Y12" s="17">
        <v>0.210246641788982</v>
      </c>
      <c r="Z12" s="17">
        <v>0.21648497643258299</v>
      </c>
      <c r="AA12" s="17">
        <v>7.4693807955463001E-2</v>
      </c>
      <c r="AB12" s="17">
        <v>0.18710469673351501</v>
      </c>
      <c r="AC12" s="17">
        <v>0.22782955996165299</v>
      </c>
      <c r="AD12" s="17">
        <v>0.218850862466303</v>
      </c>
      <c r="AE12" s="17"/>
      <c r="AF12" s="17">
        <v>0.25239358743295098</v>
      </c>
      <c r="AG12" s="17">
        <v>0.184425838208989</v>
      </c>
    </row>
    <row r="13" spans="2:33" x14ac:dyDescent="0.5">
      <c r="B13" s="18" t="s">
        <v>499</v>
      </c>
      <c r="C13" s="17">
        <v>0.130537101014843</v>
      </c>
      <c r="D13" s="17">
        <v>0.11799187327454801</v>
      </c>
      <c r="E13" s="17">
        <v>0.14282343982682499</v>
      </c>
      <c r="F13" s="17"/>
      <c r="G13" s="17">
        <v>7.3150761742343903E-2</v>
      </c>
      <c r="H13" s="17">
        <v>0.104500257066493</v>
      </c>
      <c r="I13" s="17">
        <v>0.163888268047022</v>
      </c>
      <c r="J13" s="17">
        <v>0.101595157459112</v>
      </c>
      <c r="K13" s="17">
        <v>0.13622216143725899</v>
      </c>
      <c r="L13" s="17">
        <v>0.16048681120188599</v>
      </c>
      <c r="M13" s="17"/>
      <c r="N13" s="17">
        <v>0.16623200656779399</v>
      </c>
      <c r="O13" s="17">
        <v>5.8463174751892097E-2</v>
      </c>
      <c r="P13" s="17">
        <v>0.23389383243971101</v>
      </c>
      <c r="Q13" s="17">
        <v>0.12720614061324401</v>
      </c>
      <c r="R13" s="17">
        <v>0.180895791600752</v>
      </c>
      <c r="S13" s="17">
        <v>0.23243487359100801</v>
      </c>
      <c r="T13" s="17">
        <v>0.195218787200301</v>
      </c>
      <c r="U13" s="17">
        <v>0.11893371158280699</v>
      </c>
      <c r="V13" s="17">
        <v>0.112920802093446</v>
      </c>
      <c r="W13" s="17">
        <v>0.171591649118288</v>
      </c>
      <c r="X13" s="17">
        <v>4.0173046518048802E-2</v>
      </c>
      <c r="Y13" s="17">
        <v>0.16646598553178099</v>
      </c>
      <c r="Z13" s="17">
        <v>0.11849699320588999</v>
      </c>
      <c r="AA13" s="17">
        <v>7.2642430443076098E-2</v>
      </c>
      <c r="AB13" s="17">
        <v>0.106750979364233</v>
      </c>
      <c r="AC13" s="17">
        <v>0</v>
      </c>
      <c r="AD13" s="17">
        <v>0.20610741846411301</v>
      </c>
      <c r="AE13" s="17"/>
      <c r="AF13" s="17">
        <v>0.118284357557325</v>
      </c>
      <c r="AG13" s="17">
        <v>0.13861139653874299</v>
      </c>
    </row>
    <row r="14" spans="2:33" x14ac:dyDescent="0.5">
      <c r="B14" s="18" t="s">
        <v>88</v>
      </c>
      <c r="C14" s="17">
        <v>5.1401428011704602E-2</v>
      </c>
      <c r="D14" s="17">
        <v>3.8004498367916799E-2</v>
      </c>
      <c r="E14" s="17">
        <v>6.4181097209503199E-2</v>
      </c>
      <c r="F14" s="17"/>
      <c r="G14" s="17">
        <v>5.5812878333735202E-2</v>
      </c>
      <c r="H14" s="17">
        <v>2.98565294988332E-2</v>
      </c>
      <c r="I14" s="17">
        <v>5.3630155102122497E-2</v>
      </c>
      <c r="J14" s="17">
        <v>5.56260427130809E-2</v>
      </c>
      <c r="K14" s="17">
        <v>4.3566338120936701E-2</v>
      </c>
      <c r="L14" s="17">
        <v>6.2092553258457202E-2</v>
      </c>
      <c r="M14" s="17"/>
      <c r="N14" s="17">
        <v>4.4267616111377597E-2</v>
      </c>
      <c r="O14" s="17">
        <v>6.5844857669363793E-2</v>
      </c>
      <c r="P14" s="17">
        <v>0</v>
      </c>
      <c r="Q14" s="17">
        <v>0.102589753516713</v>
      </c>
      <c r="R14" s="17">
        <v>0</v>
      </c>
      <c r="S14" s="17">
        <v>0</v>
      </c>
      <c r="T14" s="17">
        <v>0</v>
      </c>
      <c r="U14" s="17">
        <v>8.5434072047003203E-3</v>
      </c>
      <c r="V14" s="17">
        <v>3.7856385252586097E-2</v>
      </c>
      <c r="W14" s="17">
        <v>3.6922393677847498E-2</v>
      </c>
      <c r="X14" s="17">
        <v>0</v>
      </c>
      <c r="Y14" s="17">
        <v>7.1284037425317304E-2</v>
      </c>
      <c r="Z14" s="17">
        <v>5.2588727549155702E-2</v>
      </c>
      <c r="AA14" s="17">
        <v>0.17621374033615</v>
      </c>
      <c r="AB14" s="17">
        <v>6.3422589695916604E-2</v>
      </c>
      <c r="AC14" s="17">
        <v>2.8092388852661701E-2</v>
      </c>
      <c r="AD14" s="17">
        <v>8.2262850772478205E-2</v>
      </c>
      <c r="AE14" s="17"/>
      <c r="AF14" s="17">
        <v>2.4702645741931501E-2</v>
      </c>
      <c r="AG14" s="17">
        <v>6.89953537248994E-2</v>
      </c>
    </row>
    <row r="15" spans="2:33" x14ac:dyDescent="0.5">
      <c r="B15" s="18" t="s">
        <v>500</v>
      </c>
      <c r="C15" s="21">
        <v>0.25929025458654198</v>
      </c>
      <c r="D15" s="21">
        <v>0.26114528447653401</v>
      </c>
      <c r="E15" s="21">
        <v>0.25625828157196201</v>
      </c>
      <c r="F15" s="21"/>
      <c r="G15" s="21">
        <v>0.37342918675894299</v>
      </c>
      <c r="H15" s="21">
        <v>0.362898588574882</v>
      </c>
      <c r="I15" s="21">
        <v>0.317841012843597</v>
      </c>
      <c r="J15" s="21">
        <v>0.258566250293357</v>
      </c>
      <c r="K15" s="21">
        <v>0.21320180796666799</v>
      </c>
      <c r="L15" s="21">
        <v>0.147490394413339</v>
      </c>
      <c r="M15" s="21"/>
      <c r="N15" s="21">
        <v>0.26707449708768199</v>
      </c>
      <c r="O15" s="21">
        <v>0.209041605473374</v>
      </c>
      <c r="P15" s="21">
        <v>0.37168342024836398</v>
      </c>
      <c r="Q15" s="21">
        <v>0.18244482687022701</v>
      </c>
      <c r="R15" s="21">
        <v>0.21345015295453099</v>
      </c>
      <c r="S15" s="21">
        <v>0.33570740256998</v>
      </c>
      <c r="T15" s="21">
        <v>0.28311220947821297</v>
      </c>
      <c r="U15" s="21">
        <v>0.27648706414586</v>
      </c>
      <c r="V15" s="21">
        <v>0.23346513473205699</v>
      </c>
      <c r="W15" s="21">
        <v>0.29492489815748502</v>
      </c>
      <c r="X15" s="21">
        <v>0.44924968525992598</v>
      </c>
      <c r="Y15" s="21">
        <v>0.24264587103159599</v>
      </c>
      <c r="Z15" s="21">
        <v>0.226522151197805</v>
      </c>
      <c r="AA15" s="21">
        <v>9.9755153386413706E-2</v>
      </c>
      <c r="AB15" s="21">
        <v>0.28292412013519802</v>
      </c>
      <c r="AC15" s="21">
        <v>0.25146168438998201</v>
      </c>
      <c r="AD15" s="21">
        <v>0.29923737795905597</v>
      </c>
      <c r="AE15" s="21"/>
      <c r="AF15" s="21">
        <v>0.28721854130594698</v>
      </c>
      <c r="AG15" s="21">
        <v>0.24088611177309499</v>
      </c>
    </row>
    <row r="16" spans="2:33" x14ac:dyDescent="0.5">
      <c r="B16" s="18" t="s">
        <v>501</v>
      </c>
      <c r="C16" s="21">
        <v>0.341961052123122</v>
      </c>
      <c r="D16" s="21">
        <v>0.33546306160209799</v>
      </c>
      <c r="E16" s="21">
        <v>0.34780881143440301</v>
      </c>
      <c r="F16" s="21"/>
      <c r="G16" s="21">
        <v>0.25410126569255598</v>
      </c>
      <c r="H16" s="21">
        <v>0.32182577832724601</v>
      </c>
      <c r="I16" s="21">
        <v>0.34254569857727302</v>
      </c>
      <c r="J16" s="21">
        <v>0.306405110966117</v>
      </c>
      <c r="K16" s="21">
        <v>0.34357664326988102</v>
      </c>
      <c r="L16" s="21">
        <v>0.41262491312694299</v>
      </c>
      <c r="M16" s="21"/>
      <c r="N16" s="21">
        <v>0.33533505255764801</v>
      </c>
      <c r="O16" s="21">
        <v>0.28767751131192398</v>
      </c>
      <c r="P16" s="21">
        <v>0.44326031111245801</v>
      </c>
      <c r="Q16" s="21">
        <v>0.36845380974936898</v>
      </c>
      <c r="R16" s="21">
        <v>0.579664386120331</v>
      </c>
      <c r="S16" s="21">
        <v>0.40009073977280402</v>
      </c>
      <c r="T16" s="21">
        <v>0.300273416683565</v>
      </c>
      <c r="U16" s="21">
        <v>0.36484852846201399</v>
      </c>
      <c r="V16" s="21">
        <v>0.28094439833835</v>
      </c>
      <c r="W16" s="21">
        <v>0.463616292732143</v>
      </c>
      <c r="X16" s="21">
        <v>0.34192473679373703</v>
      </c>
      <c r="Y16" s="21">
        <v>0.37671262732076299</v>
      </c>
      <c r="Z16" s="21">
        <v>0.33498196963847299</v>
      </c>
      <c r="AA16" s="21">
        <v>0.14733623839853899</v>
      </c>
      <c r="AB16" s="21">
        <v>0.29385567609774699</v>
      </c>
      <c r="AC16" s="21">
        <v>0.22782955996165299</v>
      </c>
      <c r="AD16" s="21">
        <v>0.42495828093041699</v>
      </c>
      <c r="AE16" s="21"/>
      <c r="AF16" s="21">
        <v>0.37067794499027701</v>
      </c>
      <c r="AG16" s="21">
        <v>0.32303723474773199</v>
      </c>
    </row>
    <row r="17" spans="2:33" x14ac:dyDescent="0.5">
      <c r="B17" s="18" t="s">
        <v>100</v>
      </c>
      <c r="C17" s="22">
        <v>-8.2670797536580298E-2</v>
      </c>
      <c r="D17" s="22">
        <v>-7.4317777125564893E-2</v>
      </c>
      <c r="E17" s="22">
        <v>-9.1550529862440902E-2</v>
      </c>
      <c r="F17" s="22"/>
      <c r="G17" s="22">
        <v>0.119327921066387</v>
      </c>
      <c r="H17" s="22">
        <v>4.1072810247635497E-2</v>
      </c>
      <c r="I17" s="22">
        <v>-2.4704685733676499E-2</v>
      </c>
      <c r="J17" s="22">
        <v>-4.7838860672760102E-2</v>
      </c>
      <c r="K17" s="22">
        <v>-0.130374835303213</v>
      </c>
      <c r="L17" s="22">
        <v>-0.26513451871360399</v>
      </c>
      <c r="M17" s="22"/>
      <c r="N17" s="22">
        <v>-6.8260555469966094E-2</v>
      </c>
      <c r="O17" s="22">
        <v>-7.8635905838550194E-2</v>
      </c>
      <c r="P17" s="22">
        <v>-7.1576890864093301E-2</v>
      </c>
      <c r="Q17" s="22">
        <v>-0.186008982879143</v>
      </c>
      <c r="R17" s="22">
        <v>-0.36621423316579998</v>
      </c>
      <c r="S17" s="22">
        <v>-6.4383337202823299E-2</v>
      </c>
      <c r="T17" s="22">
        <v>-1.7161207205352198E-2</v>
      </c>
      <c r="U17" s="22">
        <v>-8.8361464316154201E-2</v>
      </c>
      <c r="V17" s="22">
        <v>-4.7479263606293301E-2</v>
      </c>
      <c r="W17" s="22">
        <v>-0.16869139457465801</v>
      </c>
      <c r="X17" s="22">
        <v>0.10732494846618899</v>
      </c>
      <c r="Y17" s="22">
        <v>-0.13406675628916701</v>
      </c>
      <c r="Z17" s="22">
        <v>-0.108459818440668</v>
      </c>
      <c r="AA17" s="22">
        <v>-4.75810850121254E-2</v>
      </c>
      <c r="AB17" s="22">
        <v>-1.09315559625493E-2</v>
      </c>
      <c r="AC17" s="22">
        <v>2.3632124428328499E-2</v>
      </c>
      <c r="AD17" s="22">
        <v>-0.12572090297136099</v>
      </c>
      <c r="AE17" s="22"/>
      <c r="AF17" s="22">
        <v>-8.34594036843294E-2</v>
      </c>
      <c r="AG17" s="22">
        <v>-8.2151122974636795E-2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93</v>
      </c>
      <c r="C9" s="17">
        <v>7.5117407517320905E-2</v>
      </c>
      <c r="D9" s="17">
        <v>9.4157790387266294E-2</v>
      </c>
      <c r="E9" s="17">
        <v>5.7528140338037402E-2</v>
      </c>
      <c r="F9" s="17"/>
      <c r="G9" s="17">
        <v>0.12698626604647201</v>
      </c>
      <c r="H9" s="17">
        <v>0.12548161935461499</v>
      </c>
      <c r="I9" s="17">
        <v>0.11093706343838999</v>
      </c>
      <c r="J9" s="17">
        <v>5.1249384422339297E-2</v>
      </c>
      <c r="K9" s="17">
        <v>6.3585728113702E-2</v>
      </c>
      <c r="L9" s="17">
        <v>2.8190252321108299E-2</v>
      </c>
      <c r="M9" s="17"/>
      <c r="N9" s="17">
        <v>6.9626452234626393E-2</v>
      </c>
      <c r="O9" s="17">
        <v>9.5100213660998897E-2</v>
      </c>
      <c r="P9" s="17">
        <v>4.79402269294152E-2</v>
      </c>
      <c r="Q9" s="17">
        <v>1.82145500930198E-2</v>
      </c>
      <c r="R9" s="17">
        <v>0</v>
      </c>
      <c r="S9" s="17">
        <v>0.123409277393771</v>
      </c>
      <c r="T9" s="17">
        <v>0.12392890114901001</v>
      </c>
      <c r="U9" s="17">
        <v>8.9915881664622693E-2</v>
      </c>
      <c r="V9" s="17">
        <v>5.2066941000081399E-2</v>
      </c>
      <c r="W9" s="17">
        <v>0.10014912824118501</v>
      </c>
      <c r="X9" s="17">
        <v>0.23454797058968699</v>
      </c>
      <c r="Y9" s="17">
        <v>6.5974652423503602E-2</v>
      </c>
      <c r="Z9" s="17">
        <v>0.103087557159242</v>
      </c>
      <c r="AA9" s="17">
        <v>0</v>
      </c>
      <c r="AB9" s="17">
        <v>7.3496678532368395E-2</v>
      </c>
      <c r="AC9" s="17">
        <v>0</v>
      </c>
      <c r="AD9" s="17">
        <v>7.0264982471718501E-2</v>
      </c>
      <c r="AE9" s="17"/>
      <c r="AF9" s="17">
        <v>9.2132927021033595E-2</v>
      </c>
      <c r="AG9" s="17">
        <v>6.3904544582419703E-2</v>
      </c>
    </row>
    <row r="10" spans="2:33" x14ac:dyDescent="0.5">
      <c r="B10" s="18" t="s">
        <v>94</v>
      </c>
      <c r="C10" s="17">
        <v>0.37140485213984997</v>
      </c>
      <c r="D10" s="17">
        <v>0.42239904796397998</v>
      </c>
      <c r="E10" s="17">
        <v>0.32495629256391001</v>
      </c>
      <c r="F10" s="17"/>
      <c r="G10" s="17">
        <v>0.407320133935962</v>
      </c>
      <c r="H10" s="17">
        <v>0.39117365828571599</v>
      </c>
      <c r="I10" s="17">
        <v>0.43325139379136202</v>
      </c>
      <c r="J10" s="17">
        <v>0.38567916954394299</v>
      </c>
      <c r="K10" s="17">
        <v>0.36433450010325802</v>
      </c>
      <c r="L10" s="17">
        <v>0.29377351967133603</v>
      </c>
      <c r="M10" s="17"/>
      <c r="N10" s="17">
        <v>0.356294037786684</v>
      </c>
      <c r="O10" s="17">
        <v>0.29544542889488001</v>
      </c>
      <c r="P10" s="17">
        <v>0.44674829466384097</v>
      </c>
      <c r="Q10" s="17">
        <v>0.39382142028286898</v>
      </c>
      <c r="R10" s="17">
        <v>0.21787280291882699</v>
      </c>
      <c r="S10" s="17">
        <v>0</v>
      </c>
      <c r="T10" s="17">
        <v>0.204746701852662</v>
      </c>
      <c r="U10" s="17">
        <v>0.412241972571249</v>
      </c>
      <c r="V10" s="17">
        <v>0.33393251663239099</v>
      </c>
      <c r="W10" s="17">
        <v>0.36969692527181702</v>
      </c>
      <c r="X10" s="17">
        <v>0.26428934357270201</v>
      </c>
      <c r="Y10" s="17">
        <v>0.36821421240586699</v>
      </c>
      <c r="Z10" s="17">
        <v>0.36739632235199898</v>
      </c>
      <c r="AA10" s="17">
        <v>0.63736185162033498</v>
      </c>
      <c r="AB10" s="17">
        <v>0.378997384900017</v>
      </c>
      <c r="AC10" s="17">
        <v>0.389387586151001</v>
      </c>
      <c r="AD10" s="17">
        <v>0.39285840275762002</v>
      </c>
      <c r="AE10" s="17"/>
      <c r="AF10" s="17">
        <v>0.43842591738440401</v>
      </c>
      <c r="AG10" s="17">
        <v>0.32723940552070502</v>
      </c>
    </row>
    <row r="11" spans="2:33" ht="28.7" x14ac:dyDescent="0.5">
      <c r="B11" s="18" t="s">
        <v>188</v>
      </c>
      <c r="C11" s="17">
        <v>0.21060296090682401</v>
      </c>
      <c r="D11" s="17">
        <v>0.20691555107492901</v>
      </c>
      <c r="E11" s="17">
        <v>0.21258715097167899</v>
      </c>
      <c r="F11" s="17"/>
      <c r="G11" s="17">
        <v>0.19465980743214001</v>
      </c>
      <c r="H11" s="17">
        <v>0.241876427639379</v>
      </c>
      <c r="I11" s="17">
        <v>0.24462158428233399</v>
      </c>
      <c r="J11" s="17">
        <v>0.22480105762758101</v>
      </c>
      <c r="K11" s="17">
        <v>0.148185514678594</v>
      </c>
      <c r="L11" s="17">
        <v>0.204364895998907</v>
      </c>
      <c r="M11" s="17"/>
      <c r="N11" s="17">
        <v>0.15051174543951901</v>
      </c>
      <c r="O11" s="17">
        <v>0.34661913108574299</v>
      </c>
      <c r="P11" s="17">
        <v>6.2051167294286502E-2</v>
      </c>
      <c r="Q11" s="17">
        <v>0.24225306982977499</v>
      </c>
      <c r="R11" s="17">
        <v>8.4947407038996697E-2</v>
      </c>
      <c r="S11" s="17">
        <v>0.70893485642443299</v>
      </c>
      <c r="T11" s="17">
        <v>0.27491957274060602</v>
      </c>
      <c r="U11" s="17">
        <v>0.19117376537511299</v>
      </c>
      <c r="V11" s="17">
        <v>0.24413345096956501</v>
      </c>
      <c r="W11" s="17">
        <v>0.116526681620316</v>
      </c>
      <c r="X11" s="17">
        <v>0.21521316103730601</v>
      </c>
      <c r="Y11" s="17">
        <v>0.22816884579278099</v>
      </c>
      <c r="Z11" s="17">
        <v>0.181402033412283</v>
      </c>
      <c r="AA11" s="17">
        <v>0.18761785328371999</v>
      </c>
      <c r="AB11" s="17">
        <v>0.227561569596503</v>
      </c>
      <c r="AC11" s="17">
        <v>0.32189986811310101</v>
      </c>
      <c r="AD11" s="17">
        <v>0.14209970288263599</v>
      </c>
      <c r="AE11" s="17"/>
      <c r="AF11" s="17">
        <v>0.20541223366036501</v>
      </c>
      <c r="AG11" s="17">
        <v>0.214023538993453</v>
      </c>
    </row>
    <row r="12" spans="2:33" x14ac:dyDescent="0.5">
      <c r="B12" s="18" t="s">
        <v>96</v>
      </c>
      <c r="C12" s="17">
        <v>0.23141119118091699</v>
      </c>
      <c r="D12" s="17">
        <v>0.18750037585528401</v>
      </c>
      <c r="E12" s="17">
        <v>0.27354255411300699</v>
      </c>
      <c r="F12" s="17"/>
      <c r="G12" s="17">
        <v>0.214621650256302</v>
      </c>
      <c r="H12" s="17">
        <v>0.122110226031518</v>
      </c>
      <c r="I12" s="17">
        <v>0.142061181621501</v>
      </c>
      <c r="J12" s="17">
        <v>0.22921372872117099</v>
      </c>
      <c r="K12" s="17">
        <v>0.30382012806895897</v>
      </c>
      <c r="L12" s="17">
        <v>0.318488371198628</v>
      </c>
      <c r="M12" s="17"/>
      <c r="N12" s="17">
        <v>0.30527445895300598</v>
      </c>
      <c r="O12" s="17">
        <v>0.16040620786417101</v>
      </c>
      <c r="P12" s="17">
        <v>0.33487147429872899</v>
      </c>
      <c r="Q12" s="17">
        <v>0.14473351771617801</v>
      </c>
      <c r="R12" s="17">
        <v>0.56992550371947104</v>
      </c>
      <c r="S12" s="17">
        <v>0</v>
      </c>
      <c r="T12" s="17">
        <v>0.30943163990662198</v>
      </c>
      <c r="U12" s="17">
        <v>0.20804246962942299</v>
      </c>
      <c r="V12" s="17">
        <v>0.25404694755989099</v>
      </c>
      <c r="W12" s="17">
        <v>0.24246635908488501</v>
      </c>
      <c r="X12" s="17">
        <v>0.11908039214074401</v>
      </c>
      <c r="Y12" s="17">
        <v>0.225129223114865</v>
      </c>
      <c r="Z12" s="17">
        <v>0.195289502923742</v>
      </c>
      <c r="AA12" s="17">
        <v>0.17502029509594499</v>
      </c>
      <c r="AB12" s="17">
        <v>0.25518989283187599</v>
      </c>
      <c r="AC12" s="17">
        <v>0.288712545735898</v>
      </c>
      <c r="AD12" s="17">
        <v>0.20185265909606201</v>
      </c>
      <c r="AE12" s="17"/>
      <c r="AF12" s="17">
        <v>0.19156709084622001</v>
      </c>
      <c r="AG12" s="17">
        <v>0.25766759996819599</v>
      </c>
    </row>
    <row r="13" spans="2:33" x14ac:dyDescent="0.5">
      <c r="B13" s="18" t="s">
        <v>97</v>
      </c>
      <c r="C13" s="17">
        <v>9.3962792657754202E-2</v>
      </c>
      <c r="D13" s="17">
        <v>7.3088510645199306E-2</v>
      </c>
      <c r="E13" s="17">
        <v>0.112350401379899</v>
      </c>
      <c r="F13" s="17"/>
      <c r="G13" s="17">
        <v>4.4840444193306697E-2</v>
      </c>
      <c r="H13" s="17">
        <v>0.109632795439441</v>
      </c>
      <c r="I13" s="17">
        <v>4.36802955615542E-2</v>
      </c>
      <c r="J13" s="17">
        <v>9.4295069613361704E-2</v>
      </c>
      <c r="K13" s="17">
        <v>9.5030421617940397E-2</v>
      </c>
      <c r="L13" s="17">
        <v>0.14009741064988299</v>
      </c>
      <c r="M13" s="17"/>
      <c r="N13" s="17">
        <v>0.11829330558616399</v>
      </c>
      <c r="O13" s="17">
        <v>3.6584160824843101E-2</v>
      </c>
      <c r="P13" s="17">
        <v>0</v>
      </c>
      <c r="Q13" s="17">
        <v>0.16137597514915999</v>
      </c>
      <c r="R13" s="17">
        <v>0.127254286322705</v>
      </c>
      <c r="S13" s="17">
        <v>0.16765586618179501</v>
      </c>
      <c r="T13" s="17">
        <v>6.20533239222502E-2</v>
      </c>
      <c r="U13" s="17">
        <v>9.8625910759592095E-2</v>
      </c>
      <c r="V13" s="17">
        <v>8.7919536249496402E-2</v>
      </c>
      <c r="W13" s="17">
        <v>0.17116090578179699</v>
      </c>
      <c r="X13" s="17">
        <v>0.16686913265956099</v>
      </c>
      <c r="Y13" s="17">
        <v>9.5492552379881093E-2</v>
      </c>
      <c r="Z13" s="17">
        <v>0.13639561170279699</v>
      </c>
      <c r="AA13" s="17">
        <v>0</v>
      </c>
      <c r="AB13" s="17">
        <v>5.2191164656036002E-2</v>
      </c>
      <c r="AC13" s="17">
        <v>0</v>
      </c>
      <c r="AD13" s="17">
        <v>0.107940961961455</v>
      </c>
      <c r="AE13" s="17"/>
      <c r="AF13" s="17">
        <v>6.3854858693559793E-2</v>
      </c>
      <c r="AG13" s="17">
        <v>0.113803276324439</v>
      </c>
    </row>
    <row r="14" spans="2:33" x14ac:dyDescent="0.5">
      <c r="B14" s="18" t="s">
        <v>88</v>
      </c>
      <c r="C14" s="17">
        <v>1.75007955973333E-2</v>
      </c>
      <c r="D14" s="17">
        <v>1.5938724073341199E-2</v>
      </c>
      <c r="E14" s="17">
        <v>1.9035460633467099E-2</v>
      </c>
      <c r="F14" s="17"/>
      <c r="G14" s="17">
        <v>1.1571698135816599E-2</v>
      </c>
      <c r="H14" s="17">
        <v>9.7252732493316504E-3</v>
      </c>
      <c r="I14" s="17">
        <v>2.5448481304858401E-2</v>
      </c>
      <c r="J14" s="17">
        <v>1.4761590071603201E-2</v>
      </c>
      <c r="K14" s="17">
        <v>2.5043707417546801E-2</v>
      </c>
      <c r="L14" s="17">
        <v>1.5085550160137001E-2</v>
      </c>
      <c r="M14" s="17"/>
      <c r="N14" s="17">
        <v>0</v>
      </c>
      <c r="O14" s="17">
        <v>6.5844857669363793E-2</v>
      </c>
      <c r="P14" s="17">
        <v>0.108388836813728</v>
      </c>
      <c r="Q14" s="17">
        <v>3.9601466928998401E-2</v>
      </c>
      <c r="R14" s="17">
        <v>0</v>
      </c>
      <c r="S14" s="17">
        <v>0</v>
      </c>
      <c r="T14" s="17">
        <v>2.4919860428849801E-2</v>
      </c>
      <c r="U14" s="17">
        <v>0</v>
      </c>
      <c r="V14" s="17">
        <v>2.7900607588575699E-2</v>
      </c>
      <c r="W14" s="17">
        <v>0</v>
      </c>
      <c r="X14" s="17">
        <v>0</v>
      </c>
      <c r="Y14" s="17">
        <v>1.70205138831027E-2</v>
      </c>
      <c r="Z14" s="17">
        <v>1.64289724499358E-2</v>
      </c>
      <c r="AA14" s="17">
        <v>0</v>
      </c>
      <c r="AB14" s="17">
        <v>1.2563309483200299E-2</v>
      </c>
      <c r="AC14" s="17">
        <v>0</v>
      </c>
      <c r="AD14" s="17">
        <v>8.4983290830508401E-2</v>
      </c>
      <c r="AE14" s="17"/>
      <c r="AF14" s="17">
        <v>8.6069723944181102E-3</v>
      </c>
      <c r="AG14" s="17">
        <v>2.33616346107865E-2</v>
      </c>
    </row>
    <row r="15" spans="2:33" x14ac:dyDescent="0.5">
      <c r="B15" s="18" t="s">
        <v>98</v>
      </c>
      <c r="C15" s="21">
        <v>0.44652225965717102</v>
      </c>
      <c r="D15" s="21">
        <v>0.51655683835124599</v>
      </c>
      <c r="E15" s="21">
        <v>0.382484432901947</v>
      </c>
      <c r="F15" s="21"/>
      <c r="G15" s="21">
        <v>0.53430639998243401</v>
      </c>
      <c r="H15" s="21">
        <v>0.51665527764033103</v>
      </c>
      <c r="I15" s="21">
        <v>0.54418845722975195</v>
      </c>
      <c r="J15" s="21">
        <v>0.436928553966283</v>
      </c>
      <c r="K15" s="21">
        <v>0.42792022821696002</v>
      </c>
      <c r="L15" s="21">
        <v>0.32196377199244502</v>
      </c>
      <c r="M15" s="21"/>
      <c r="N15" s="21">
        <v>0.42592049002131099</v>
      </c>
      <c r="O15" s="21">
        <v>0.39054564255587898</v>
      </c>
      <c r="P15" s="21">
        <v>0.49468852159325599</v>
      </c>
      <c r="Q15" s="21">
        <v>0.41203597037588902</v>
      </c>
      <c r="R15" s="21">
        <v>0.21787280291882699</v>
      </c>
      <c r="S15" s="21">
        <v>0.123409277393771</v>
      </c>
      <c r="T15" s="21">
        <v>0.32867560300167198</v>
      </c>
      <c r="U15" s="21">
        <v>0.502157854235872</v>
      </c>
      <c r="V15" s="21">
        <v>0.38599945763247201</v>
      </c>
      <c r="W15" s="21">
        <v>0.46984605351300102</v>
      </c>
      <c r="X15" s="21">
        <v>0.49883731416238802</v>
      </c>
      <c r="Y15" s="21">
        <v>0.43418886482937102</v>
      </c>
      <c r="Z15" s="21">
        <v>0.47048387951124099</v>
      </c>
      <c r="AA15" s="21">
        <v>0.63736185162033498</v>
      </c>
      <c r="AB15" s="21">
        <v>0.45249406343238502</v>
      </c>
      <c r="AC15" s="21">
        <v>0.389387586151001</v>
      </c>
      <c r="AD15" s="21">
        <v>0.46312338522933899</v>
      </c>
      <c r="AE15" s="21"/>
      <c r="AF15" s="21">
        <v>0.53055884440543699</v>
      </c>
      <c r="AG15" s="21">
        <v>0.39114395010312503</v>
      </c>
    </row>
    <row r="16" spans="2:33" x14ac:dyDescent="0.5">
      <c r="B16" s="18" t="s">
        <v>99</v>
      </c>
      <c r="C16" s="21">
        <v>0.325373983838671</v>
      </c>
      <c r="D16" s="21">
        <v>0.26058888650048301</v>
      </c>
      <c r="E16" s="21">
        <v>0.38589295549290598</v>
      </c>
      <c r="F16" s="21"/>
      <c r="G16" s="21">
        <v>0.25946209444960899</v>
      </c>
      <c r="H16" s="21">
        <v>0.23174302147095899</v>
      </c>
      <c r="I16" s="21">
        <v>0.185741477183055</v>
      </c>
      <c r="J16" s="21">
        <v>0.323508798334533</v>
      </c>
      <c r="K16" s="21">
        <v>0.39885054968689898</v>
      </c>
      <c r="L16" s="21">
        <v>0.45858578184851101</v>
      </c>
      <c r="M16" s="21"/>
      <c r="N16" s="21">
        <v>0.42356776453917</v>
      </c>
      <c r="O16" s="21">
        <v>0.19699036868901401</v>
      </c>
      <c r="P16" s="21">
        <v>0.33487147429872899</v>
      </c>
      <c r="Q16" s="21">
        <v>0.30610949286533801</v>
      </c>
      <c r="R16" s="21">
        <v>0.69717979004217601</v>
      </c>
      <c r="S16" s="21">
        <v>0.16765586618179501</v>
      </c>
      <c r="T16" s="21">
        <v>0.37148496382887197</v>
      </c>
      <c r="U16" s="21">
        <v>0.30666838038901501</v>
      </c>
      <c r="V16" s="21">
        <v>0.34196648380938799</v>
      </c>
      <c r="W16" s="21">
        <v>0.413627264866682</v>
      </c>
      <c r="X16" s="21">
        <v>0.285949524800305</v>
      </c>
      <c r="Y16" s="21">
        <v>0.32062177549474602</v>
      </c>
      <c r="Z16" s="21">
        <v>0.33168511462653999</v>
      </c>
      <c r="AA16" s="21">
        <v>0.17502029509594499</v>
      </c>
      <c r="AB16" s="21">
        <v>0.307381057487912</v>
      </c>
      <c r="AC16" s="21">
        <v>0.288712545735898</v>
      </c>
      <c r="AD16" s="21">
        <v>0.30979362105751701</v>
      </c>
      <c r="AE16" s="21"/>
      <c r="AF16" s="21">
        <v>0.25542194953977998</v>
      </c>
      <c r="AG16" s="21">
        <v>0.37147087629263598</v>
      </c>
    </row>
    <row r="17" spans="2:33" x14ac:dyDescent="0.5">
      <c r="B17" s="18" t="s">
        <v>100</v>
      </c>
      <c r="C17" s="22">
        <v>0.1211482758185</v>
      </c>
      <c r="D17" s="22">
        <v>0.25596795185076299</v>
      </c>
      <c r="E17" s="22">
        <v>-3.4085225909588099E-3</v>
      </c>
      <c r="F17" s="22"/>
      <c r="G17" s="22">
        <v>0.27484430553282602</v>
      </c>
      <c r="H17" s="22">
        <v>0.28491225616937199</v>
      </c>
      <c r="I17" s="22">
        <v>0.35844698004669701</v>
      </c>
      <c r="J17" s="22">
        <v>0.11341975563175</v>
      </c>
      <c r="K17" s="22">
        <v>2.9069678530061E-2</v>
      </c>
      <c r="L17" s="22">
        <v>-0.13662200985606701</v>
      </c>
      <c r="M17" s="22"/>
      <c r="N17" s="22">
        <v>2.3527254821403298E-3</v>
      </c>
      <c r="O17" s="22">
        <v>0.193555273866865</v>
      </c>
      <c r="P17" s="22">
        <v>0.159817047294526</v>
      </c>
      <c r="Q17" s="22">
        <v>0.105926477510551</v>
      </c>
      <c r="R17" s="22">
        <v>-0.47930698712334902</v>
      </c>
      <c r="S17" s="22">
        <v>-4.4246588788024101E-2</v>
      </c>
      <c r="T17" s="22">
        <v>-4.2809360827200202E-2</v>
      </c>
      <c r="U17" s="22">
        <v>0.195489473846856</v>
      </c>
      <c r="V17" s="22">
        <v>4.4032973823084402E-2</v>
      </c>
      <c r="W17" s="22">
        <v>5.6218788646319101E-2</v>
      </c>
      <c r="X17" s="22">
        <v>0.212887789362083</v>
      </c>
      <c r="Y17" s="22">
        <v>0.113567089334625</v>
      </c>
      <c r="Z17" s="22">
        <v>0.138798764884702</v>
      </c>
      <c r="AA17" s="22">
        <v>0.46234155652439002</v>
      </c>
      <c r="AB17" s="22">
        <v>0.14511300594447299</v>
      </c>
      <c r="AC17" s="22">
        <v>0.100675040415103</v>
      </c>
      <c r="AD17" s="22">
        <v>0.15332976417182201</v>
      </c>
      <c r="AE17" s="22"/>
      <c r="AF17" s="22">
        <v>0.27513689486565701</v>
      </c>
      <c r="AG17" s="22">
        <v>1.9673073810489099E-2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7" width="20.703125" customWidth="1"/>
  </cols>
  <sheetData>
    <row r="2" spans="2:7" ht="40" customHeight="1" x14ac:dyDescent="0.5">
      <c r="D2" s="30" t="s">
        <v>518</v>
      </c>
      <c r="E2" s="26"/>
      <c r="F2" s="26"/>
      <c r="G2" s="26"/>
    </row>
    <row r="6" spans="2:7" ht="50" customHeight="1" x14ac:dyDescent="0.5">
      <c r="B6" s="20" t="s">
        <v>15</v>
      </c>
      <c r="C6" s="20" t="s">
        <v>509</v>
      </c>
      <c r="D6" s="20" t="s">
        <v>510</v>
      </c>
      <c r="E6" s="20" t="s">
        <v>511</v>
      </c>
      <c r="F6" s="20" t="s">
        <v>512</v>
      </c>
    </row>
    <row r="7" spans="2:7" x14ac:dyDescent="0.5">
      <c r="B7" s="18" t="s">
        <v>513</v>
      </c>
      <c r="C7" s="17">
        <v>8.86500818905996E-2</v>
      </c>
      <c r="D7" s="17">
        <v>7.0019426569594603E-2</v>
      </c>
      <c r="E7" s="17">
        <v>6.3839851924866103E-2</v>
      </c>
      <c r="F7" s="17">
        <v>4.2630821534473298E-2</v>
      </c>
    </row>
    <row r="8" spans="2:7" x14ac:dyDescent="0.5">
      <c r="B8" s="18" t="s">
        <v>514</v>
      </c>
      <c r="C8" s="17">
        <v>0.28423476818663101</v>
      </c>
      <c r="D8" s="17">
        <v>0.27820196610450698</v>
      </c>
      <c r="E8" s="17">
        <v>0.24863758935452601</v>
      </c>
      <c r="F8" s="17">
        <v>0.197887664793819</v>
      </c>
    </row>
    <row r="9" spans="2:7" x14ac:dyDescent="0.5">
      <c r="B9" s="18" t="s">
        <v>515</v>
      </c>
      <c r="C9" s="17">
        <v>0.22174113972062801</v>
      </c>
      <c r="D9" s="17">
        <v>0.25678748359903603</v>
      </c>
      <c r="E9" s="17">
        <v>0.24392952211121</v>
      </c>
      <c r="F9" s="17">
        <v>0.212933183347458</v>
      </c>
    </row>
    <row r="10" spans="2:7" x14ac:dyDescent="0.5">
      <c r="B10" s="18" t="s">
        <v>516</v>
      </c>
      <c r="C10" s="17">
        <v>0.16053644353025301</v>
      </c>
      <c r="D10" s="17">
        <v>0.190932151553629</v>
      </c>
      <c r="E10" s="17">
        <v>0.21047063083481801</v>
      </c>
      <c r="F10" s="17">
        <v>0.25503399772624802</v>
      </c>
    </row>
    <row r="11" spans="2:7" x14ac:dyDescent="0.5">
      <c r="B11" s="18" t="s">
        <v>517</v>
      </c>
      <c r="C11" s="17">
        <v>0.19873681955884701</v>
      </c>
      <c r="D11" s="17">
        <v>0.15710881342196301</v>
      </c>
      <c r="E11" s="17">
        <v>0.17941020220929299</v>
      </c>
      <c r="F11" s="17">
        <v>0.23750550318474301</v>
      </c>
    </row>
    <row r="12" spans="2:7" x14ac:dyDescent="0.5">
      <c r="B12" s="18" t="s">
        <v>88</v>
      </c>
      <c r="C12" s="17">
        <v>4.6100747113041199E-2</v>
      </c>
      <c r="D12" s="17">
        <v>4.6950158751270302E-2</v>
      </c>
      <c r="E12" s="17">
        <v>5.3712203565287497E-2</v>
      </c>
      <c r="F12" s="17">
        <v>5.4008829413257901E-2</v>
      </c>
    </row>
    <row r="13" spans="2:7" x14ac:dyDescent="0.5">
      <c r="B13" s="16"/>
      <c r="C13" s="16"/>
      <c r="D13" s="16"/>
      <c r="E13" s="16"/>
      <c r="F13" s="16"/>
    </row>
    <row r="14" spans="2:7" x14ac:dyDescent="0.5">
      <c r="B14" t="s">
        <v>59</v>
      </c>
    </row>
    <row r="15" spans="2:7" x14ac:dyDescent="0.5">
      <c r="B15" t="s">
        <v>60</v>
      </c>
    </row>
    <row r="19" spans="2:2" x14ac:dyDescent="0.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513</v>
      </c>
      <c r="C9" s="17">
        <v>8.86500818905996E-2</v>
      </c>
      <c r="D9" s="17">
        <v>0.11167789511755299</v>
      </c>
      <c r="E9" s="17">
        <v>6.7368762655893394E-2</v>
      </c>
      <c r="F9" s="17"/>
      <c r="G9" s="17">
        <v>0.16634302791561201</v>
      </c>
      <c r="H9" s="17">
        <v>0.12563384007754799</v>
      </c>
      <c r="I9" s="17">
        <v>0.10489106516982299</v>
      </c>
      <c r="J9" s="17">
        <v>6.3417415197334598E-2</v>
      </c>
      <c r="K9" s="17">
        <v>6.5823337839801002E-2</v>
      </c>
      <c r="L9" s="17">
        <v>6.3391322159979696E-2</v>
      </c>
      <c r="M9" s="17"/>
      <c r="N9" s="17">
        <v>0.10200001530092501</v>
      </c>
      <c r="O9" s="17">
        <v>9.5100213660998897E-2</v>
      </c>
      <c r="P9" s="17">
        <v>0</v>
      </c>
      <c r="Q9" s="17">
        <v>3.3462550241529401E-2</v>
      </c>
      <c r="R9" s="17">
        <v>0</v>
      </c>
      <c r="S9" s="17">
        <v>0.123409277393771</v>
      </c>
      <c r="T9" s="17">
        <v>0.124914602555974</v>
      </c>
      <c r="U9" s="17">
        <v>9.2742522278164694E-2</v>
      </c>
      <c r="V9" s="17">
        <v>0.13861398123917901</v>
      </c>
      <c r="W9" s="17">
        <v>8.6448869075793106E-2</v>
      </c>
      <c r="X9" s="17">
        <v>0</v>
      </c>
      <c r="Y9" s="17">
        <v>8.9387344955193196E-2</v>
      </c>
      <c r="Z9" s="17">
        <v>0.121969143590164</v>
      </c>
      <c r="AA9" s="17">
        <v>4.6740709762330697E-2</v>
      </c>
      <c r="AB9" s="17">
        <v>0.102478277830942</v>
      </c>
      <c r="AC9" s="17">
        <v>0</v>
      </c>
      <c r="AD9" s="17">
        <v>7.9284151245796006E-2</v>
      </c>
      <c r="AE9" s="17"/>
      <c r="AF9" s="17">
        <v>0.115049078014536</v>
      </c>
      <c r="AG9" s="17">
        <v>7.1253708827049803E-2</v>
      </c>
    </row>
    <row r="10" spans="2:33" x14ac:dyDescent="0.5">
      <c r="B10" s="18" t="s">
        <v>514</v>
      </c>
      <c r="C10" s="17">
        <v>0.28423476818663101</v>
      </c>
      <c r="D10" s="17">
        <v>0.30130108893330498</v>
      </c>
      <c r="E10" s="17">
        <v>0.26930913887583302</v>
      </c>
      <c r="F10" s="17"/>
      <c r="G10" s="17">
        <v>0.335403646568397</v>
      </c>
      <c r="H10" s="17">
        <v>0.29665351631587999</v>
      </c>
      <c r="I10" s="17">
        <v>0.31890531920502002</v>
      </c>
      <c r="J10" s="17">
        <v>0.27114609176559601</v>
      </c>
      <c r="K10" s="17">
        <v>0.25211367321079903</v>
      </c>
      <c r="L10" s="17">
        <v>0.26499184888080501</v>
      </c>
      <c r="M10" s="17"/>
      <c r="N10" s="17">
        <v>0.236533347744493</v>
      </c>
      <c r="O10" s="17">
        <v>0.22608088755594799</v>
      </c>
      <c r="P10" s="17">
        <v>0.30898009017014599</v>
      </c>
      <c r="Q10" s="17">
        <v>0.14347227930994899</v>
      </c>
      <c r="R10" s="17">
        <v>0.435156917332362</v>
      </c>
      <c r="S10" s="17">
        <v>0.14079258026344399</v>
      </c>
      <c r="T10" s="17">
        <v>0.10907370354679299</v>
      </c>
      <c r="U10" s="17">
        <v>0.318033016204324</v>
      </c>
      <c r="V10" s="17">
        <v>0.28754100750397998</v>
      </c>
      <c r="W10" s="17">
        <v>0.32803309806974701</v>
      </c>
      <c r="X10" s="17">
        <v>0.31592042225445</v>
      </c>
      <c r="Y10" s="17">
        <v>0.26014463006942301</v>
      </c>
      <c r="Z10" s="17">
        <v>0.32736200912782498</v>
      </c>
      <c r="AA10" s="17">
        <v>0.23719287416996301</v>
      </c>
      <c r="AB10" s="17">
        <v>0.31476445936387498</v>
      </c>
      <c r="AC10" s="17">
        <v>0.364263348729638</v>
      </c>
      <c r="AD10" s="17">
        <v>0.248315193330647</v>
      </c>
      <c r="AE10" s="17"/>
      <c r="AF10" s="17">
        <v>0.341302494022582</v>
      </c>
      <c r="AG10" s="17">
        <v>0.24662835906903599</v>
      </c>
    </row>
    <row r="11" spans="2:33" x14ac:dyDescent="0.5">
      <c r="B11" s="18" t="s">
        <v>515</v>
      </c>
      <c r="C11" s="17">
        <v>0.22174113972062801</v>
      </c>
      <c r="D11" s="17">
        <v>0.21877649091029</v>
      </c>
      <c r="E11" s="17">
        <v>0.22538389299683101</v>
      </c>
      <c r="F11" s="17"/>
      <c r="G11" s="17">
        <v>0.193049530424933</v>
      </c>
      <c r="H11" s="17">
        <v>0.23225568596684101</v>
      </c>
      <c r="I11" s="17">
        <v>0.20702830084089199</v>
      </c>
      <c r="J11" s="17">
        <v>0.221921596849849</v>
      </c>
      <c r="K11" s="17">
        <v>0.28593789226916499</v>
      </c>
      <c r="L11" s="17">
        <v>0.19342680573541501</v>
      </c>
      <c r="M11" s="17"/>
      <c r="N11" s="17">
        <v>0.120350580319158</v>
      </c>
      <c r="O11" s="17">
        <v>0.13946186213855399</v>
      </c>
      <c r="P11" s="17">
        <v>7.6610691660761399E-2</v>
      </c>
      <c r="Q11" s="17">
        <v>0.32846246356485898</v>
      </c>
      <c r="R11" s="17">
        <v>0.127254286322705</v>
      </c>
      <c r="S11" s="17">
        <v>0</v>
      </c>
      <c r="T11" s="17">
        <v>0.30032159496303301</v>
      </c>
      <c r="U11" s="17">
        <v>0.18962027647806201</v>
      </c>
      <c r="V11" s="17">
        <v>0.17275954596048501</v>
      </c>
      <c r="W11" s="17">
        <v>8.4301905196584107E-2</v>
      </c>
      <c r="X11" s="17">
        <v>0.31026822023496198</v>
      </c>
      <c r="Y11" s="17">
        <v>0.26652354024978597</v>
      </c>
      <c r="Z11" s="17">
        <v>0.13293156216116001</v>
      </c>
      <c r="AA11" s="17">
        <v>0.42366547823162798</v>
      </c>
      <c r="AB11" s="17">
        <v>0.28468868447458201</v>
      </c>
      <c r="AC11" s="17">
        <v>0.332959230822855</v>
      </c>
      <c r="AD11" s="17">
        <v>0.186113892943264</v>
      </c>
      <c r="AE11" s="17"/>
      <c r="AF11" s="17">
        <v>0.191907624284614</v>
      </c>
      <c r="AG11" s="17">
        <v>0.24140078745440999</v>
      </c>
    </row>
    <row r="12" spans="2:33" x14ac:dyDescent="0.5">
      <c r="B12" s="18" t="s">
        <v>516</v>
      </c>
      <c r="C12" s="17">
        <v>0.16053644353025301</v>
      </c>
      <c r="D12" s="17">
        <v>0.15824214161570499</v>
      </c>
      <c r="E12" s="17">
        <v>0.16101851709845699</v>
      </c>
      <c r="F12" s="17"/>
      <c r="G12" s="17">
        <v>0.17137227691811599</v>
      </c>
      <c r="H12" s="17">
        <v>0.14972375413259101</v>
      </c>
      <c r="I12" s="17">
        <v>0.138949127728097</v>
      </c>
      <c r="J12" s="17">
        <v>0.160448226180091</v>
      </c>
      <c r="K12" s="17">
        <v>0.17157618532874599</v>
      </c>
      <c r="L12" s="17">
        <v>0.17145905804596001</v>
      </c>
      <c r="M12" s="17"/>
      <c r="N12" s="17">
        <v>0.25503290364134901</v>
      </c>
      <c r="O12" s="17">
        <v>0.15425358239859099</v>
      </c>
      <c r="P12" s="17">
        <v>0.21778849082795099</v>
      </c>
      <c r="Q12" s="17">
        <v>0.24000032718682199</v>
      </c>
      <c r="R12" s="17">
        <v>0.29308132755696398</v>
      </c>
      <c r="S12" s="17">
        <v>0.23243487359100801</v>
      </c>
      <c r="T12" s="17">
        <v>0.175939198232197</v>
      </c>
      <c r="U12" s="17">
        <v>0.20051625572725201</v>
      </c>
      <c r="V12" s="17">
        <v>7.2518719172529694E-2</v>
      </c>
      <c r="W12" s="17">
        <v>0.16903483685356499</v>
      </c>
      <c r="X12" s="17">
        <v>0.17479199441353299</v>
      </c>
      <c r="Y12" s="17">
        <v>0.14767445543070801</v>
      </c>
      <c r="Z12" s="17">
        <v>0.122452733507788</v>
      </c>
      <c r="AA12" s="17">
        <v>7.2642430443076098E-2</v>
      </c>
      <c r="AB12" s="17">
        <v>0.134340150580711</v>
      </c>
      <c r="AC12" s="17">
        <v>0.13217883317255399</v>
      </c>
      <c r="AD12" s="17">
        <v>0.15534925589003501</v>
      </c>
      <c r="AE12" s="17"/>
      <c r="AF12" s="17">
        <v>0.180735672538332</v>
      </c>
      <c r="AG12" s="17">
        <v>0.147225584216857</v>
      </c>
    </row>
    <row r="13" spans="2:33" x14ac:dyDescent="0.5">
      <c r="B13" s="18" t="s">
        <v>517</v>
      </c>
      <c r="C13" s="17">
        <v>0.19873681955884701</v>
      </c>
      <c r="D13" s="17">
        <v>0.18665365374980999</v>
      </c>
      <c r="E13" s="17">
        <v>0.209274753893366</v>
      </c>
      <c r="F13" s="17"/>
      <c r="G13" s="17">
        <v>0.11647464212860199</v>
      </c>
      <c r="H13" s="17">
        <v>0.18110527690471101</v>
      </c>
      <c r="I13" s="17">
        <v>0.194646086610332</v>
      </c>
      <c r="J13" s="17">
        <v>0.201912259688764</v>
      </c>
      <c r="K13" s="17">
        <v>0.18526493424961701</v>
      </c>
      <c r="L13" s="17">
        <v>0.24836323930946499</v>
      </c>
      <c r="M13" s="17"/>
      <c r="N13" s="17">
        <v>0.247852797627437</v>
      </c>
      <c r="O13" s="17">
        <v>0.31925859657654398</v>
      </c>
      <c r="P13" s="17">
        <v>0.28823189052741299</v>
      </c>
      <c r="Q13" s="17">
        <v>0.23638782960382099</v>
      </c>
      <c r="R13" s="17">
        <v>0.14450746878796999</v>
      </c>
      <c r="S13" s="17">
        <v>0.50336326875177595</v>
      </c>
      <c r="T13" s="17">
        <v>0.231963585084104</v>
      </c>
      <c r="U13" s="17">
        <v>0.188096189031627</v>
      </c>
      <c r="V13" s="17">
        <v>0.22999188458095501</v>
      </c>
      <c r="W13" s="17">
        <v>0.24168077770528301</v>
      </c>
      <c r="X13" s="17">
        <v>0.19901936309705501</v>
      </c>
      <c r="Y13" s="17">
        <v>0.19100300813046101</v>
      </c>
      <c r="Z13" s="17">
        <v>0.230349579296763</v>
      </c>
      <c r="AA13" s="17">
        <v>0.11137025397752701</v>
      </c>
      <c r="AB13" s="17">
        <v>0.127695519502941</v>
      </c>
      <c r="AC13" s="17">
        <v>0.11086446413302101</v>
      </c>
      <c r="AD13" s="17">
        <v>0.27058307536008902</v>
      </c>
      <c r="AE13" s="17"/>
      <c r="AF13" s="17">
        <v>0.151747081779292</v>
      </c>
      <c r="AG13" s="17">
        <v>0.22970205038557201</v>
      </c>
    </row>
    <row r="14" spans="2:33" x14ac:dyDescent="0.5">
      <c r="B14" s="18" t="s">
        <v>88</v>
      </c>
      <c r="C14" s="19">
        <v>4.6100747113041199E-2</v>
      </c>
      <c r="D14" s="19">
        <v>2.3348729673337801E-2</v>
      </c>
      <c r="E14" s="19">
        <v>6.7644934479620097E-2</v>
      </c>
      <c r="F14" s="19"/>
      <c r="G14" s="19">
        <v>1.73568760443399E-2</v>
      </c>
      <c r="H14" s="19">
        <v>1.46279266024298E-2</v>
      </c>
      <c r="I14" s="19">
        <v>3.5580100445835601E-2</v>
      </c>
      <c r="J14" s="19">
        <v>8.1154410318365303E-2</v>
      </c>
      <c r="K14" s="19">
        <v>3.9283977101872099E-2</v>
      </c>
      <c r="L14" s="19">
        <v>5.83677258683757E-2</v>
      </c>
      <c r="M14" s="19"/>
      <c r="N14" s="19">
        <v>3.8230355366638699E-2</v>
      </c>
      <c r="O14" s="19">
        <v>6.5844857669363793E-2</v>
      </c>
      <c r="P14" s="19">
        <v>0.108388836813728</v>
      </c>
      <c r="Q14" s="19">
        <v>1.82145500930198E-2</v>
      </c>
      <c r="R14" s="19">
        <v>0</v>
      </c>
      <c r="S14" s="19">
        <v>0</v>
      </c>
      <c r="T14" s="19">
        <v>5.7787315617899598E-2</v>
      </c>
      <c r="U14" s="19">
        <v>1.0991740280569999E-2</v>
      </c>
      <c r="V14" s="19">
        <v>9.8574861542871095E-2</v>
      </c>
      <c r="W14" s="19">
        <v>9.0500513099027305E-2</v>
      </c>
      <c r="X14" s="19">
        <v>0</v>
      </c>
      <c r="Y14" s="19">
        <v>4.5267021164427899E-2</v>
      </c>
      <c r="Z14" s="19">
        <v>6.49349723162993E-2</v>
      </c>
      <c r="AA14" s="19">
        <v>0.10838825341547501</v>
      </c>
      <c r="AB14" s="19">
        <v>3.6032908246948499E-2</v>
      </c>
      <c r="AC14" s="19">
        <v>5.9734123141932299E-2</v>
      </c>
      <c r="AD14" s="19">
        <v>6.0354431230169397E-2</v>
      </c>
      <c r="AE14" s="19"/>
      <c r="AF14" s="19">
        <v>1.9258049360643899E-2</v>
      </c>
      <c r="AG14" s="19">
        <v>6.3789510047075795E-2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513</v>
      </c>
      <c r="C9" s="17">
        <v>7.0019426569594603E-2</v>
      </c>
      <c r="D9" s="17">
        <v>8.9027909844396499E-2</v>
      </c>
      <c r="E9" s="17">
        <v>5.2440371926246399E-2</v>
      </c>
      <c r="F9" s="17"/>
      <c r="G9" s="17">
        <v>0.110923673096049</v>
      </c>
      <c r="H9" s="17">
        <v>0.156840058544466</v>
      </c>
      <c r="I9" s="17">
        <v>9.0367789459534803E-2</v>
      </c>
      <c r="J9" s="17">
        <v>3.0362614975972299E-2</v>
      </c>
      <c r="K9" s="17">
        <v>6.1316684228750501E-2</v>
      </c>
      <c r="L9" s="17">
        <v>2.92526834760377E-2</v>
      </c>
      <c r="M9" s="17"/>
      <c r="N9" s="17">
        <v>6.0886034583852597E-2</v>
      </c>
      <c r="O9" s="17">
        <v>9.5100213660998897E-2</v>
      </c>
      <c r="P9" s="17">
        <v>0.29378365387328997</v>
      </c>
      <c r="Q9" s="17">
        <v>3.7402128473664399E-2</v>
      </c>
      <c r="R9" s="17">
        <v>6.6499036822309607E-2</v>
      </c>
      <c r="S9" s="17">
        <v>0.123409277393771</v>
      </c>
      <c r="T9" s="17">
        <v>0.105161675613774</v>
      </c>
      <c r="U9" s="17">
        <v>6.70091799179382E-2</v>
      </c>
      <c r="V9" s="17">
        <v>4.7378545191775902E-2</v>
      </c>
      <c r="W9" s="17">
        <v>9.5020732524342802E-2</v>
      </c>
      <c r="X9" s="17">
        <v>0.15696186670966</v>
      </c>
      <c r="Y9" s="17">
        <v>5.2192773625372897E-2</v>
      </c>
      <c r="Z9" s="17">
        <v>7.3117069156440298E-2</v>
      </c>
      <c r="AA9" s="17">
        <v>0</v>
      </c>
      <c r="AB9" s="17">
        <v>7.7078906737104005E-2</v>
      </c>
      <c r="AC9" s="17">
        <v>3.3881111576930301E-2</v>
      </c>
      <c r="AD9" s="17">
        <v>7.79987271102799E-2</v>
      </c>
      <c r="AE9" s="17"/>
      <c r="AF9" s="17">
        <v>9.6609428626839494E-2</v>
      </c>
      <c r="AG9" s="17">
        <v>5.2497184686731403E-2</v>
      </c>
    </row>
    <row r="10" spans="2:33" x14ac:dyDescent="0.5">
      <c r="B10" s="18" t="s">
        <v>514</v>
      </c>
      <c r="C10" s="17">
        <v>0.27820196610450698</v>
      </c>
      <c r="D10" s="17">
        <v>0.32937480869459501</v>
      </c>
      <c r="E10" s="17">
        <v>0.231224692289978</v>
      </c>
      <c r="F10" s="17"/>
      <c r="G10" s="17">
        <v>0.334960250337622</v>
      </c>
      <c r="H10" s="17">
        <v>0.313778510615982</v>
      </c>
      <c r="I10" s="17">
        <v>0.33062466462677698</v>
      </c>
      <c r="J10" s="17">
        <v>0.24424884793885099</v>
      </c>
      <c r="K10" s="17">
        <v>0.25668028896783701</v>
      </c>
      <c r="L10" s="17">
        <v>0.24024117153785399</v>
      </c>
      <c r="M10" s="17"/>
      <c r="N10" s="17">
        <v>0.235757928828636</v>
      </c>
      <c r="O10" s="17">
        <v>0.239076965890413</v>
      </c>
      <c r="P10" s="17">
        <v>0.20245068496525101</v>
      </c>
      <c r="Q10" s="17">
        <v>0.194439847664506</v>
      </c>
      <c r="R10" s="17">
        <v>0.180895791600752</v>
      </c>
      <c r="S10" s="17">
        <v>0.14079258026344399</v>
      </c>
      <c r="T10" s="17">
        <v>0.165609397013465</v>
      </c>
      <c r="U10" s="17">
        <v>0.26563523247524101</v>
      </c>
      <c r="V10" s="17">
        <v>0.25238906497156299</v>
      </c>
      <c r="W10" s="17">
        <v>0.333399858182098</v>
      </c>
      <c r="X10" s="17">
        <v>0.180133359744962</v>
      </c>
      <c r="Y10" s="17">
        <v>0.28095655523893698</v>
      </c>
      <c r="Z10" s="17">
        <v>0.25214262495928302</v>
      </c>
      <c r="AA10" s="17">
        <v>0.33467679725104799</v>
      </c>
      <c r="AB10" s="17">
        <v>0.366152732498567</v>
      </c>
      <c r="AC10" s="17">
        <v>0.38201350647392601</v>
      </c>
      <c r="AD10" s="17">
        <v>0.24836645465186699</v>
      </c>
      <c r="AE10" s="17"/>
      <c r="AF10" s="17">
        <v>0.31233556465573198</v>
      </c>
      <c r="AG10" s="17">
        <v>0.25570865569183898</v>
      </c>
    </row>
    <row r="11" spans="2:33" x14ac:dyDescent="0.5">
      <c r="B11" s="18" t="s">
        <v>515</v>
      </c>
      <c r="C11" s="17">
        <v>0.25678748359903603</v>
      </c>
      <c r="D11" s="17">
        <v>0.24885064854644601</v>
      </c>
      <c r="E11" s="17">
        <v>0.26523517511001299</v>
      </c>
      <c r="F11" s="17"/>
      <c r="G11" s="17">
        <v>0.235355916706947</v>
      </c>
      <c r="H11" s="17">
        <v>0.25713644660629797</v>
      </c>
      <c r="I11" s="17">
        <v>0.248037768539561</v>
      </c>
      <c r="J11" s="17">
        <v>0.27153925623318798</v>
      </c>
      <c r="K11" s="17">
        <v>0.268035394438293</v>
      </c>
      <c r="L11" s="17">
        <v>0.25136692207352501</v>
      </c>
      <c r="M11" s="17"/>
      <c r="N11" s="17">
        <v>0.31626475686701899</v>
      </c>
      <c r="O11" s="17">
        <v>0.27459892635741001</v>
      </c>
      <c r="P11" s="17">
        <v>7.6610691660761399E-2</v>
      </c>
      <c r="Q11" s="17">
        <v>0.32512194970513703</v>
      </c>
      <c r="R11" s="17">
        <v>0.308150077923457</v>
      </c>
      <c r="S11" s="17">
        <v>0.23243487359100801</v>
      </c>
      <c r="T11" s="17">
        <v>0.24130858975857999</v>
      </c>
      <c r="U11" s="17">
        <v>0.22084177490371101</v>
      </c>
      <c r="V11" s="17">
        <v>0.224913015324925</v>
      </c>
      <c r="W11" s="17">
        <v>0.17916513385469299</v>
      </c>
      <c r="X11" s="17">
        <v>0.26502284070585802</v>
      </c>
      <c r="Y11" s="17">
        <v>0.26796111632712799</v>
      </c>
      <c r="Z11" s="17">
        <v>0.238776902401656</v>
      </c>
      <c r="AA11" s="17">
        <v>0.26552562470807001</v>
      </c>
      <c r="AB11" s="17">
        <v>0.24782199600245999</v>
      </c>
      <c r="AC11" s="17">
        <v>0.336286821687446</v>
      </c>
      <c r="AD11" s="17">
        <v>0.32219611419550198</v>
      </c>
      <c r="AE11" s="17"/>
      <c r="AF11" s="17">
        <v>0.25886500643933702</v>
      </c>
      <c r="AG11" s="17">
        <v>0.25541844054117702</v>
      </c>
    </row>
    <row r="12" spans="2:33" x14ac:dyDescent="0.5">
      <c r="B12" s="18" t="s">
        <v>516</v>
      </c>
      <c r="C12" s="17">
        <v>0.190932151553629</v>
      </c>
      <c r="D12" s="17">
        <v>0.16890292932300199</v>
      </c>
      <c r="E12" s="17">
        <v>0.21006433668149599</v>
      </c>
      <c r="F12" s="17"/>
      <c r="G12" s="17">
        <v>0.15650217680252801</v>
      </c>
      <c r="H12" s="17">
        <v>0.15852643087376</v>
      </c>
      <c r="I12" s="17">
        <v>0.15396778766223601</v>
      </c>
      <c r="J12" s="17">
        <v>0.220536409510563</v>
      </c>
      <c r="K12" s="17">
        <v>0.19666544957769</v>
      </c>
      <c r="L12" s="17">
        <v>0.221610782295945</v>
      </c>
      <c r="M12" s="17"/>
      <c r="N12" s="17">
        <v>0.152730589338718</v>
      </c>
      <c r="O12" s="17">
        <v>7.92167773298907E-2</v>
      </c>
      <c r="P12" s="17">
        <v>0.31876613268696902</v>
      </c>
      <c r="Q12" s="17">
        <v>0.15297332149877299</v>
      </c>
      <c r="R12" s="17">
        <v>0.29308132755696398</v>
      </c>
      <c r="S12" s="17">
        <v>0.33570740256998</v>
      </c>
      <c r="T12" s="17">
        <v>0.21979552014451001</v>
      </c>
      <c r="U12" s="17">
        <v>0.28337010009437902</v>
      </c>
      <c r="V12" s="17">
        <v>0.18896394481349901</v>
      </c>
      <c r="W12" s="17">
        <v>0.11244979889620201</v>
      </c>
      <c r="X12" s="17">
        <v>0.39788193283952</v>
      </c>
      <c r="Y12" s="17">
        <v>0.15043826839763799</v>
      </c>
      <c r="Z12" s="17">
        <v>0.25266215342048498</v>
      </c>
      <c r="AA12" s="17">
        <v>0.140467917363751</v>
      </c>
      <c r="AB12" s="17">
        <v>0.16304495511047001</v>
      </c>
      <c r="AC12" s="17">
        <v>0.12324866085036</v>
      </c>
      <c r="AD12" s="17">
        <v>0.103746816019772</v>
      </c>
      <c r="AE12" s="17"/>
      <c r="AF12" s="17">
        <v>0.19597162517638</v>
      </c>
      <c r="AG12" s="17">
        <v>0.18761124636565399</v>
      </c>
    </row>
    <row r="13" spans="2:33" x14ac:dyDescent="0.5">
      <c r="B13" s="18" t="s">
        <v>517</v>
      </c>
      <c r="C13" s="17">
        <v>0.15710881342196301</v>
      </c>
      <c r="D13" s="17">
        <v>0.13718959024975799</v>
      </c>
      <c r="E13" s="17">
        <v>0.17484410855049901</v>
      </c>
      <c r="F13" s="17"/>
      <c r="G13" s="17">
        <v>0.14490110701251299</v>
      </c>
      <c r="H13" s="17">
        <v>9.4298108986869994E-2</v>
      </c>
      <c r="I13" s="17">
        <v>0.139796708471877</v>
      </c>
      <c r="J13" s="17">
        <v>0.160299445457633</v>
      </c>
      <c r="K13" s="17">
        <v>0.17502464801517201</v>
      </c>
      <c r="L13" s="17">
        <v>0.19496303201474</v>
      </c>
      <c r="M13" s="17"/>
      <c r="N13" s="17">
        <v>0.21340467204236399</v>
      </c>
      <c r="O13" s="17">
        <v>0.24616225909192399</v>
      </c>
      <c r="P13" s="17">
        <v>0</v>
      </c>
      <c r="Q13" s="17">
        <v>0.25363365247187902</v>
      </c>
      <c r="R13" s="17">
        <v>0.15137376609651801</v>
      </c>
      <c r="S13" s="17">
        <v>0.16765586618179501</v>
      </c>
      <c r="T13" s="17">
        <v>0.17417626946620399</v>
      </c>
      <c r="U13" s="17">
        <v>0.15215197232816099</v>
      </c>
      <c r="V13" s="17">
        <v>0.170472293500841</v>
      </c>
      <c r="W13" s="17">
        <v>0.189463963443637</v>
      </c>
      <c r="X13" s="17">
        <v>0</v>
      </c>
      <c r="Y13" s="17">
        <v>0.193033826874382</v>
      </c>
      <c r="Z13" s="17">
        <v>0.1289126608882</v>
      </c>
      <c r="AA13" s="17">
        <v>0.150941407261656</v>
      </c>
      <c r="AB13" s="17">
        <v>0.117724333916394</v>
      </c>
      <c r="AC13" s="17">
        <v>6.4835776269405093E-2</v>
      </c>
      <c r="AD13" s="17">
        <v>0.18733745679240901</v>
      </c>
      <c r="AE13" s="17"/>
      <c r="AF13" s="17">
        <v>0.111183354916865</v>
      </c>
      <c r="AG13" s="17">
        <v>0.187372707000282</v>
      </c>
    </row>
    <row r="14" spans="2:33" x14ac:dyDescent="0.5">
      <c r="B14" s="18" t="s">
        <v>88</v>
      </c>
      <c r="C14" s="19">
        <v>4.6950158751270302E-2</v>
      </c>
      <c r="D14" s="19">
        <v>2.6654113341802399E-2</v>
      </c>
      <c r="E14" s="19">
        <v>6.6191315441767998E-2</v>
      </c>
      <c r="F14" s="19"/>
      <c r="G14" s="19">
        <v>1.73568760443399E-2</v>
      </c>
      <c r="H14" s="19">
        <v>1.94204443726235E-2</v>
      </c>
      <c r="I14" s="19">
        <v>3.7205281240014702E-2</v>
      </c>
      <c r="J14" s="19">
        <v>7.3013425883792296E-2</v>
      </c>
      <c r="K14" s="19">
        <v>4.2277534772257701E-2</v>
      </c>
      <c r="L14" s="19">
        <v>6.2565408601897701E-2</v>
      </c>
      <c r="M14" s="19"/>
      <c r="N14" s="19">
        <v>2.09560183394105E-2</v>
      </c>
      <c r="O14" s="19">
        <v>6.5844857669363793E-2</v>
      </c>
      <c r="P14" s="19">
        <v>0.108388836813728</v>
      </c>
      <c r="Q14" s="19">
        <v>3.6429100186039599E-2</v>
      </c>
      <c r="R14" s="19">
        <v>0</v>
      </c>
      <c r="S14" s="19">
        <v>0</v>
      </c>
      <c r="T14" s="19">
        <v>9.3948548003467094E-2</v>
      </c>
      <c r="U14" s="19">
        <v>1.0991740280569999E-2</v>
      </c>
      <c r="V14" s="19">
        <v>0.115883136197396</v>
      </c>
      <c r="W14" s="19">
        <v>9.0500513099027305E-2</v>
      </c>
      <c r="X14" s="19">
        <v>0</v>
      </c>
      <c r="Y14" s="19">
        <v>5.5417459536541702E-2</v>
      </c>
      <c r="Z14" s="19">
        <v>5.43885891739362E-2</v>
      </c>
      <c r="AA14" s="19">
        <v>0.10838825341547501</v>
      </c>
      <c r="AB14" s="19">
        <v>2.81770757350061E-2</v>
      </c>
      <c r="AC14" s="19">
        <v>5.9734123141932299E-2</v>
      </c>
      <c r="AD14" s="19">
        <v>6.0354431230169397E-2</v>
      </c>
      <c r="AE14" s="19"/>
      <c r="AF14" s="19">
        <v>2.5035020184846001E-2</v>
      </c>
      <c r="AG14" s="19">
        <v>6.1391765714317599E-2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513</v>
      </c>
      <c r="C9" s="17">
        <v>6.3839851924866103E-2</v>
      </c>
      <c r="D9" s="17">
        <v>7.6727090438683296E-2</v>
      </c>
      <c r="E9" s="17">
        <v>5.1985119103669798E-2</v>
      </c>
      <c r="F9" s="17"/>
      <c r="G9" s="17">
        <v>9.2490165328953197E-2</v>
      </c>
      <c r="H9" s="17">
        <v>0.10151177357838601</v>
      </c>
      <c r="I9" s="17">
        <v>0.121020931972963</v>
      </c>
      <c r="J9" s="17">
        <v>3.9402220094107397E-2</v>
      </c>
      <c r="K9" s="17">
        <v>3.4205183762151398E-2</v>
      </c>
      <c r="L9" s="17">
        <v>2.9199338524760601E-2</v>
      </c>
      <c r="M9" s="17"/>
      <c r="N9" s="17">
        <v>3.2865780456233597E-2</v>
      </c>
      <c r="O9" s="17">
        <v>0.142594277161982</v>
      </c>
      <c r="P9" s="17">
        <v>0.158583783937049</v>
      </c>
      <c r="Q9" s="17">
        <v>1.9643359624421399E-2</v>
      </c>
      <c r="R9" s="17">
        <v>6.6499036822309607E-2</v>
      </c>
      <c r="S9" s="17">
        <v>0</v>
      </c>
      <c r="T9" s="17">
        <v>8.2931436933792402E-2</v>
      </c>
      <c r="U9" s="17">
        <v>7.8208589087376101E-2</v>
      </c>
      <c r="V9" s="17">
        <v>4.8277985396283099E-2</v>
      </c>
      <c r="W9" s="17">
        <v>3.8800889555553199E-2</v>
      </c>
      <c r="X9" s="17">
        <v>4.2353138566494801E-2</v>
      </c>
      <c r="Y9" s="17">
        <v>9.5608841017298801E-2</v>
      </c>
      <c r="Z9" s="17">
        <v>5.8596948716278498E-2</v>
      </c>
      <c r="AA9" s="17">
        <v>0</v>
      </c>
      <c r="AB9" s="17">
        <v>7.6080836364152707E-2</v>
      </c>
      <c r="AC9" s="17">
        <v>0</v>
      </c>
      <c r="AD9" s="17">
        <v>2.4628859600339E-2</v>
      </c>
      <c r="AE9" s="17"/>
      <c r="AF9" s="17">
        <v>7.8146357491143903E-2</v>
      </c>
      <c r="AG9" s="17">
        <v>5.4412171156313999E-2</v>
      </c>
    </row>
    <row r="10" spans="2:33" x14ac:dyDescent="0.5">
      <c r="B10" s="18" t="s">
        <v>514</v>
      </c>
      <c r="C10" s="17">
        <v>0.24863758935452601</v>
      </c>
      <c r="D10" s="17">
        <v>0.28516946730005199</v>
      </c>
      <c r="E10" s="17">
        <v>0.21529465418820201</v>
      </c>
      <c r="F10" s="17"/>
      <c r="G10" s="17">
        <v>0.39920097234208102</v>
      </c>
      <c r="H10" s="17">
        <v>0.29862400961556201</v>
      </c>
      <c r="I10" s="17">
        <v>0.236867607281849</v>
      </c>
      <c r="J10" s="17">
        <v>0.19219774656204699</v>
      </c>
      <c r="K10" s="17">
        <v>0.24422982130896101</v>
      </c>
      <c r="L10" s="17">
        <v>0.223380266472964</v>
      </c>
      <c r="M10" s="17"/>
      <c r="N10" s="17">
        <v>0.191454408237547</v>
      </c>
      <c r="O10" s="17">
        <v>0.14968781099544801</v>
      </c>
      <c r="P10" s="17">
        <v>0.33765055490149198</v>
      </c>
      <c r="Q10" s="17">
        <v>0.170895176495442</v>
      </c>
      <c r="R10" s="17">
        <v>0.180895791600752</v>
      </c>
      <c r="S10" s="17">
        <v>0</v>
      </c>
      <c r="T10" s="17">
        <v>0.234970425383071</v>
      </c>
      <c r="U10" s="17">
        <v>0.26431508821022898</v>
      </c>
      <c r="V10" s="17">
        <v>0.27524558441821501</v>
      </c>
      <c r="W10" s="17">
        <v>0.26150864770420901</v>
      </c>
      <c r="X10" s="17">
        <v>0.294742087888127</v>
      </c>
      <c r="Y10" s="17">
        <v>0.20060325817878299</v>
      </c>
      <c r="Z10" s="17">
        <v>0.26333041427456499</v>
      </c>
      <c r="AA10" s="17">
        <v>0.287183633305437</v>
      </c>
      <c r="AB10" s="17">
        <v>0.28799290540799399</v>
      </c>
      <c r="AC10" s="17">
        <v>0.38780222919819402</v>
      </c>
      <c r="AD10" s="17">
        <v>0.24581795692918301</v>
      </c>
      <c r="AE10" s="17"/>
      <c r="AF10" s="17">
        <v>0.28351008507687597</v>
      </c>
      <c r="AG10" s="17">
        <v>0.22565736153090099</v>
      </c>
    </row>
    <row r="11" spans="2:33" x14ac:dyDescent="0.5">
      <c r="B11" s="18" t="s">
        <v>515</v>
      </c>
      <c r="C11" s="17">
        <v>0.24392952211121</v>
      </c>
      <c r="D11" s="17">
        <v>0.241695223378465</v>
      </c>
      <c r="E11" s="17">
        <v>0.246972358782063</v>
      </c>
      <c r="F11" s="17"/>
      <c r="G11" s="17">
        <v>0.200325417130681</v>
      </c>
      <c r="H11" s="17">
        <v>0.28091282229532</v>
      </c>
      <c r="I11" s="17">
        <v>0.25586779547799599</v>
      </c>
      <c r="J11" s="17">
        <v>0.24887014423038201</v>
      </c>
      <c r="K11" s="17">
        <v>0.26089868414453099</v>
      </c>
      <c r="L11" s="17">
        <v>0.214532294652754</v>
      </c>
      <c r="M11" s="17"/>
      <c r="N11" s="17">
        <v>0.25131617791849198</v>
      </c>
      <c r="O11" s="17">
        <v>0.32858588870963701</v>
      </c>
      <c r="P11" s="17">
        <v>0</v>
      </c>
      <c r="Q11" s="17">
        <v>0.31852442809669501</v>
      </c>
      <c r="R11" s="17">
        <v>0.308150077923457</v>
      </c>
      <c r="S11" s="17">
        <v>0.49663673124822399</v>
      </c>
      <c r="T11" s="17">
        <v>0.23699179104791501</v>
      </c>
      <c r="U11" s="17">
        <v>0.23723883169641699</v>
      </c>
      <c r="V11" s="17">
        <v>0.12224112115675401</v>
      </c>
      <c r="W11" s="17">
        <v>0.196613237754901</v>
      </c>
      <c r="X11" s="17">
        <v>0.36939426668504499</v>
      </c>
      <c r="Y11" s="17">
        <v>0.262433677857004</v>
      </c>
      <c r="Z11" s="17">
        <v>0.21101121359988501</v>
      </c>
      <c r="AA11" s="17">
        <v>0.16108576818135301</v>
      </c>
      <c r="AB11" s="17">
        <v>0.25703128782160001</v>
      </c>
      <c r="AC11" s="17">
        <v>0.29025813382382998</v>
      </c>
      <c r="AD11" s="17">
        <v>0.24427692331762199</v>
      </c>
      <c r="AE11" s="17"/>
      <c r="AF11" s="17">
        <v>0.24158440034945999</v>
      </c>
      <c r="AG11" s="17">
        <v>0.245474907127191</v>
      </c>
    </row>
    <row r="12" spans="2:33" x14ac:dyDescent="0.5">
      <c r="B12" s="18" t="s">
        <v>516</v>
      </c>
      <c r="C12" s="17">
        <v>0.21047063083481801</v>
      </c>
      <c r="D12" s="17">
        <v>0.18448536986223599</v>
      </c>
      <c r="E12" s="17">
        <v>0.233393466102089</v>
      </c>
      <c r="F12" s="17"/>
      <c r="G12" s="17">
        <v>0.171927072970949</v>
      </c>
      <c r="H12" s="17">
        <v>0.17366709122479701</v>
      </c>
      <c r="I12" s="17">
        <v>0.208293174748993</v>
      </c>
      <c r="J12" s="17">
        <v>0.22391318878838001</v>
      </c>
      <c r="K12" s="17">
        <v>0.19014247040723101</v>
      </c>
      <c r="L12" s="17">
        <v>0.24977170704934501</v>
      </c>
      <c r="M12" s="17"/>
      <c r="N12" s="17">
        <v>0.33575838055031798</v>
      </c>
      <c r="O12" s="17">
        <v>0.114618969872629</v>
      </c>
      <c r="P12" s="17">
        <v>0.39537682434773103</v>
      </c>
      <c r="Q12" s="17">
        <v>0.191004369341159</v>
      </c>
      <c r="R12" s="17">
        <v>0.29308132755696398</v>
      </c>
      <c r="S12" s="17">
        <v>0.33570740256998</v>
      </c>
      <c r="T12" s="17">
        <v>0.13977796584662899</v>
      </c>
      <c r="U12" s="17">
        <v>0.21612946332327601</v>
      </c>
      <c r="V12" s="17">
        <v>0.16369104562940501</v>
      </c>
      <c r="W12" s="17">
        <v>0.201587844626792</v>
      </c>
      <c r="X12" s="17">
        <v>0.22352126149205201</v>
      </c>
      <c r="Y12" s="17">
        <v>0.186791128876862</v>
      </c>
      <c r="Z12" s="17">
        <v>0.20428196364021001</v>
      </c>
      <c r="AA12" s="17">
        <v>0.29240093783607801</v>
      </c>
      <c r="AB12" s="17">
        <v>0.20407213940834101</v>
      </c>
      <c r="AC12" s="17">
        <v>0.14756063513652601</v>
      </c>
      <c r="AD12" s="17">
        <v>0.208674212697744</v>
      </c>
      <c r="AE12" s="17"/>
      <c r="AF12" s="17">
        <v>0.22881003616613399</v>
      </c>
      <c r="AG12" s="17">
        <v>0.19838535549292899</v>
      </c>
    </row>
    <row r="13" spans="2:33" x14ac:dyDescent="0.5">
      <c r="B13" s="18" t="s">
        <v>517</v>
      </c>
      <c r="C13" s="17">
        <v>0.17941020220929299</v>
      </c>
      <c r="D13" s="17">
        <v>0.17962052166214701</v>
      </c>
      <c r="E13" s="17">
        <v>0.17832889291932799</v>
      </c>
      <c r="F13" s="17"/>
      <c r="G13" s="17">
        <v>0.10196825401748801</v>
      </c>
      <c r="H13" s="17">
        <v>0.125863858913312</v>
      </c>
      <c r="I13" s="17">
        <v>0.13459409958337101</v>
      </c>
      <c r="J13" s="17">
        <v>0.222117699771647</v>
      </c>
      <c r="K13" s="17">
        <v>0.21006574122607299</v>
      </c>
      <c r="L13" s="17">
        <v>0.215892476866615</v>
      </c>
      <c r="M13" s="17"/>
      <c r="N13" s="17">
        <v>0.14828488695695799</v>
      </c>
      <c r="O13" s="17">
        <v>0.19866819559094101</v>
      </c>
      <c r="P13" s="17">
        <v>0</v>
      </c>
      <c r="Q13" s="17">
        <v>0.24354545895166699</v>
      </c>
      <c r="R13" s="17">
        <v>0.15137376609651801</v>
      </c>
      <c r="S13" s="17">
        <v>0.16765586618179501</v>
      </c>
      <c r="T13" s="17">
        <v>0.17136943296080201</v>
      </c>
      <c r="U13" s="17">
        <v>0.19311628740213199</v>
      </c>
      <c r="V13" s="17">
        <v>0.24068460188200499</v>
      </c>
      <c r="W13" s="17">
        <v>0.21098886725951799</v>
      </c>
      <c r="X13" s="17">
        <v>6.9989245368280703E-2</v>
      </c>
      <c r="Y13" s="17">
        <v>0.19296294581064599</v>
      </c>
      <c r="Z13" s="17">
        <v>0.20839087059512401</v>
      </c>
      <c r="AA13" s="17">
        <v>0.150941407261656</v>
      </c>
      <c r="AB13" s="17">
        <v>0.13933761868452399</v>
      </c>
      <c r="AC13" s="17">
        <v>0.128350313977833</v>
      </c>
      <c r="AD13" s="17">
        <v>0.21624761622494201</v>
      </c>
      <c r="AE13" s="17"/>
      <c r="AF13" s="17">
        <v>0.14120202837603199</v>
      </c>
      <c r="AG13" s="17">
        <v>0.204588570468443</v>
      </c>
    </row>
    <row r="14" spans="2:33" x14ac:dyDescent="0.5">
      <c r="B14" s="18" t="s">
        <v>88</v>
      </c>
      <c r="C14" s="19">
        <v>5.3712203565287497E-2</v>
      </c>
      <c r="D14" s="19">
        <v>3.23023273584176E-2</v>
      </c>
      <c r="E14" s="19">
        <v>7.4025508904649095E-2</v>
      </c>
      <c r="F14" s="19"/>
      <c r="G14" s="19">
        <v>3.4088118209848001E-2</v>
      </c>
      <c r="H14" s="19">
        <v>1.94204443726235E-2</v>
      </c>
      <c r="I14" s="19">
        <v>4.3356390934827599E-2</v>
      </c>
      <c r="J14" s="19">
        <v>7.3499000553437693E-2</v>
      </c>
      <c r="K14" s="19">
        <v>6.0458099151051901E-2</v>
      </c>
      <c r="L14" s="19">
        <v>6.7223916433561307E-2</v>
      </c>
      <c r="M14" s="19"/>
      <c r="N14" s="19">
        <v>4.0320365880451202E-2</v>
      </c>
      <c r="O14" s="19">
        <v>6.5844857669363793E-2</v>
      </c>
      <c r="P14" s="19">
        <v>0.108388836813728</v>
      </c>
      <c r="Q14" s="19">
        <v>5.6387207490616598E-2</v>
      </c>
      <c r="R14" s="19">
        <v>0</v>
      </c>
      <c r="S14" s="19">
        <v>0</v>
      </c>
      <c r="T14" s="19">
        <v>0.133958947827791</v>
      </c>
      <c r="U14" s="19">
        <v>1.0991740280569999E-2</v>
      </c>
      <c r="V14" s="19">
        <v>0.14985966151733801</v>
      </c>
      <c r="W14" s="19">
        <v>9.0500513099027305E-2</v>
      </c>
      <c r="X14" s="19">
        <v>0</v>
      </c>
      <c r="Y14" s="19">
        <v>6.1600148259406101E-2</v>
      </c>
      <c r="Z14" s="19">
        <v>5.43885891739362E-2</v>
      </c>
      <c r="AA14" s="19">
        <v>0.10838825341547501</v>
      </c>
      <c r="AB14" s="19">
        <v>3.5485212313388199E-2</v>
      </c>
      <c r="AC14" s="19">
        <v>4.6028687863616101E-2</v>
      </c>
      <c r="AD14" s="19">
        <v>6.0354431230169397E-2</v>
      </c>
      <c r="AE14" s="19"/>
      <c r="AF14" s="19">
        <v>2.6747092540353699E-2</v>
      </c>
      <c r="AG14" s="19">
        <v>7.1481634224222504E-2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513</v>
      </c>
      <c r="C9" s="17">
        <v>4.2630821534473298E-2</v>
      </c>
      <c r="D9" s="17">
        <v>4.7068112805289802E-2</v>
      </c>
      <c r="E9" s="17">
        <v>3.8629010670820502E-2</v>
      </c>
      <c r="F9" s="17"/>
      <c r="G9" s="17">
        <v>7.2768399197898903E-2</v>
      </c>
      <c r="H9" s="17">
        <v>9.0384866808356307E-2</v>
      </c>
      <c r="I9" s="17">
        <v>4.5181940325432199E-2</v>
      </c>
      <c r="J9" s="17">
        <v>3.4697648682934699E-2</v>
      </c>
      <c r="K9" s="17">
        <v>2.8958616082521801E-2</v>
      </c>
      <c r="L9" s="17">
        <v>1.87511490174916E-2</v>
      </c>
      <c r="M9" s="17"/>
      <c r="N9" s="17">
        <v>3.2865780456233597E-2</v>
      </c>
      <c r="O9" s="17">
        <v>9.5100213660998897E-2</v>
      </c>
      <c r="P9" s="17">
        <v>0.11064355700763299</v>
      </c>
      <c r="Q9" s="17">
        <v>1.38191906171079E-2</v>
      </c>
      <c r="R9" s="17">
        <v>0</v>
      </c>
      <c r="S9" s="17">
        <v>0</v>
      </c>
      <c r="T9" s="17">
        <v>6.1688262644705401E-2</v>
      </c>
      <c r="U9" s="17">
        <v>4.3976314480749797E-2</v>
      </c>
      <c r="V9" s="17">
        <v>7.9487498672952406E-2</v>
      </c>
      <c r="W9" s="17">
        <v>2.6757485688976099E-2</v>
      </c>
      <c r="X9" s="17">
        <v>0</v>
      </c>
      <c r="Y9" s="17">
        <v>3.7195389692401999E-2</v>
      </c>
      <c r="Z9" s="17">
        <v>6.4254017922174805E-2</v>
      </c>
      <c r="AA9" s="17">
        <v>0</v>
      </c>
      <c r="AB9" s="17">
        <v>5.28858448184873E-2</v>
      </c>
      <c r="AC9" s="17">
        <v>0</v>
      </c>
      <c r="AD9" s="17">
        <v>2.4628859600339E-2</v>
      </c>
      <c r="AE9" s="17"/>
      <c r="AF9" s="17">
        <v>4.9834197335935998E-2</v>
      </c>
      <c r="AG9" s="17">
        <v>3.7883951154596703E-2</v>
      </c>
    </row>
    <row r="10" spans="2:33" x14ac:dyDescent="0.5">
      <c r="B10" s="18" t="s">
        <v>514</v>
      </c>
      <c r="C10" s="17">
        <v>0.197887664793819</v>
      </c>
      <c r="D10" s="17">
        <v>0.24364374924860799</v>
      </c>
      <c r="E10" s="17">
        <v>0.155686046686483</v>
      </c>
      <c r="F10" s="17"/>
      <c r="G10" s="17">
        <v>0.27947565555488901</v>
      </c>
      <c r="H10" s="17">
        <v>0.26652301259710498</v>
      </c>
      <c r="I10" s="17">
        <v>0.296540880440743</v>
      </c>
      <c r="J10" s="17">
        <v>0.141557579327239</v>
      </c>
      <c r="K10" s="17">
        <v>0.18889002066706101</v>
      </c>
      <c r="L10" s="17">
        <v>0.107050349321715</v>
      </c>
      <c r="M10" s="17"/>
      <c r="N10" s="17">
        <v>0.15677174725121701</v>
      </c>
      <c r="O10" s="17">
        <v>0.22103443412503099</v>
      </c>
      <c r="P10" s="17">
        <v>0.177692147743853</v>
      </c>
      <c r="Q10" s="17">
        <v>0.106136795134618</v>
      </c>
      <c r="R10" s="17">
        <v>6.6499036822309607E-2</v>
      </c>
      <c r="S10" s="17">
        <v>0.123409277393771</v>
      </c>
      <c r="T10" s="17">
        <v>0.213516823449732</v>
      </c>
      <c r="U10" s="17">
        <v>0.211687601441888</v>
      </c>
      <c r="V10" s="17">
        <v>0.16953783087628899</v>
      </c>
      <c r="W10" s="17">
        <v>0.22319577830364801</v>
      </c>
      <c r="X10" s="17">
        <v>0.16258227202206099</v>
      </c>
      <c r="Y10" s="17">
        <v>0.18969640912549901</v>
      </c>
      <c r="Z10" s="17">
        <v>0.19419697013371601</v>
      </c>
      <c r="AA10" s="17">
        <v>0.40412328498864603</v>
      </c>
      <c r="AB10" s="17">
        <v>0.22914771356727501</v>
      </c>
      <c r="AC10" s="17">
        <v>0.202358232971873</v>
      </c>
      <c r="AD10" s="17">
        <v>0.16280289696758199</v>
      </c>
      <c r="AE10" s="17"/>
      <c r="AF10" s="17">
        <v>0.25162120348404599</v>
      </c>
      <c r="AG10" s="17">
        <v>0.16247841359762399</v>
      </c>
    </row>
    <row r="11" spans="2:33" x14ac:dyDescent="0.5">
      <c r="B11" s="18" t="s">
        <v>515</v>
      </c>
      <c r="C11" s="17">
        <v>0.212933183347458</v>
      </c>
      <c r="D11" s="17">
        <v>0.229671700010461</v>
      </c>
      <c r="E11" s="17">
        <v>0.198039249304683</v>
      </c>
      <c r="F11" s="17"/>
      <c r="G11" s="17">
        <v>0.18405988906231399</v>
      </c>
      <c r="H11" s="17">
        <v>0.24489061857370201</v>
      </c>
      <c r="I11" s="17">
        <v>0.16485217348196901</v>
      </c>
      <c r="J11" s="17">
        <v>0.23454395533668301</v>
      </c>
      <c r="K11" s="17">
        <v>0.24749275318996</v>
      </c>
      <c r="L11" s="17">
        <v>0.20073932989773299</v>
      </c>
      <c r="M11" s="17"/>
      <c r="N11" s="17">
        <v>0.170435106085914</v>
      </c>
      <c r="O11" s="17">
        <v>0.30156602871620097</v>
      </c>
      <c r="P11" s="17">
        <v>0.22245815845352901</v>
      </c>
      <c r="Q11" s="17">
        <v>0.250685515561067</v>
      </c>
      <c r="R11" s="17">
        <v>0.127254286322705</v>
      </c>
      <c r="S11" s="17">
        <v>0.23243487359100801</v>
      </c>
      <c r="T11" s="17">
        <v>0.26974203148043102</v>
      </c>
      <c r="U11" s="17">
        <v>0.18148452139525301</v>
      </c>
      <c r="V11" s="17">
        <v>0.119095960114417</v>
      </c>
      <c r="W11" s="17">
        <v>0.15250928195458199</v>
      </c>
      <c r="X11" s="17">
        <v>0.33698853927348399</v>
      </c>
      <c r="Y11" s="17">
        <v>0.22696224680051</v>
      </c>
      <c r="Z11" s="17">
        <v>0.20433155745540599</v>
      </c>
      <c r="AA11" s="17">
        <v>0.113372751442801</v>
      </c>
      <c r="AB11" s="17">
        <v>0.23982208731668</v>
      </c>
      <c r="AC11" s="17">
        <v>0.27853924852307399</v>
      </c>
      <c r="AD11" s="17">
        <v>0.22587803792887401</v>
      </c>
      <c r="AE11" s="17"/>
      <c r="AF11" s="17">
        <v>0.21683829684668501</v>
      </c>
      <c r="AG11" s="17">
        <v>0.21035979718651701</v>
      </c>
    </row>
    <row r="12" spans="2:33" x14ac:dyDescent="0.5">
      <c r="B12" s="18" t="s">
        <v>516</v>
      </c>
      <c r="C12" s="17">
        <v>0.25503399772624802</v>
      </c>
      <c r="D12" s="17">
        <v>0.222753801363374</v>
      </c>
      <c r="E12" s="17">
        <v>0.28404077742260703</v>
      </c>
      <c r="F12" s="17"/>
      <c r="G12" s="17">
        <v>0.23863083100270899</v>
      </c>
      <c r="H12" s="17">
        <v>0.22008002978560201</v>
      </c>
      <c r="I12" s="17">
        <v>0.20717611328614599</v>
      </c>
      <c r="J12" s="17">
        <v>0.28316123843076302</v>
      </c>
      <c r="K12" s="17">
        <v>0.23983134869126099</v>
      </c>
      <c r="L12" s="17">
        <v>0.30428677014160399</v>
      </c>
      <c r="M12" s="17"/>
      <c r="N12" s="17">
        <v>0.372551516987149</v>
      </c>
      <c r="O12" s="17">
        <v>0.11778627023746401</v>
      </c>
      <c r="P12" s="17">
        <v>0.27983965812223799</v>
      </c>
      <c r="Q12" s="17">
        <v>0.22303811005128699</v>
      </c>
      <c r="R12" s="17">
        <v>0.65487291075846799</v>
      </c>
      <c r="S12" s="17">
        <v>0.47649998283342498</v>
      </c>
      <c r="T12" s="17">
        <v>0.12917288052241299</v>
      </c>
      <c r="U12" s="17">
        <v>0.27207681368268899</v>
      </c>
      <c r="V12" s="17">
        <v>0.22132996359596699</v>
      </c>
      <c r="W12" s="17">
        <v>0.28340682731398797</v>
      </c>
      <c r="X12" s="17">
        <v>0.369092092617954</v>
      </c>
      <c r="Y12" s="17">
        <v>0.251186160299739</v>
      </c>
      <c r="Z12" s="17">
        <v>0.25186941191697498</v>
      </c>
      <c r="AA12" s="17">
        <v>0.15534881597074801</v>
      </c>
      <c r="AB12" s="17">
        <v>0.225161794520017</v>
      </c>
      <c r="AC12" s="17">
        <v>0.247304209514707</v>
      </c>
      <c r="AD12" s="17">
        <v>0.22753612193557701</v>
      </c>
      <c r="AE12" s="17"/>
      <c r="AF12" s="17">
        <v>0.26474558691867101</v>
      </c>
      <c r="AG12" s="17">
        <v>0.24863426843964401</v>
      </c>
    </row>
    <row r="13" spans="2:33" x14ac:dyDescent="0.5">
      <c r="B13" s="18" t="s">
        <v>517</v>
      </c>
      <c r="C13" s="17">
        <v>0.23750550318474301</v>
      </c>
      <c r="D13" s="17">
        <v>0.21945450447801301</v>
      </c>
      <c r="E13" s="17">
        <v>0.25379776960240102</v>
      </c>
      <c r="F13" s="17"/>
      <c r="G13" s="17">
        <v>0.18339649862924301</v>
      </c>
      <c r="H13" s="17">
        <v>0.16349354563280499</v>
      </c>
      <c r="I13" s="17">
        <v>0.242770780627829</v>
      </c>
      <c r="J13" s="17">
        <v>0.22893073349879001</v>
      </c>
      <c r="K13" s="17">
        <v>0.245249199605792</v>
      </c>
      <c r="L13" s="17">
        <v>0.296382373289449</v>
      </c>
      <c r="M13" s="17"/>
      <c r="N13" s="17">
        <v>0.227055483339035</v>
      </c>
      <c r="O13" s="17">
        <v>0.19866819559094101</v>
      </c>
      <c r="P13" s="17">
        <v>0.100977641859018</v>
      </c>
      <c r="Q13" s="17">
        <v>0.33576437582933499</v>
      </c>
      <c r="R13" s="17">
        <v>0.15137376609651801</v>
      </c>
      <c r="S13" s="17">
        <v>0.16765586618179501</v>
      </c>
      <c r="T13" s="17">
        <v>0.23193145389925199</v>
      </c>
      <c r="U13" s="17">
        <v>0.270444524080655</v>
      </c>
      <c r="V13" s="17">
        <v>0.238287479971102</v>
      </c>
      <c r="W13" s="17">
        <v>0.223630113639778</v>
      </c>
      <c r="X13" s="17">
        <v>0.13133709608650099</v>
      </c>
      <c r="Y13" s="17">
        <v>0.243510084194559</v>
      </c>
      <c r="Z13" s="17">
        <v>0.224359904559775</v>
      </c>
      <c r="AA13" s="17">
        <v>0.218766894182331</v>
      </c>
      <c r="AB13" s="17">
        <v>0.221835117513696</v>
      </c>
      <c r="AC13" s="17">
        <v>0.22576962112672999</v>
      </c>
      <c r="AD13" s="17">
        <v>0.29879965233745798</v>
      </c>
      <c r="AE13" s="17"/>
      <c r="AF13" s="17">
        <v>0.192027433728096</v>
      </c>
      <c r="AG13" s="17">
        <v>0.26747457696177601</v>
      </c>
    </row>
    <row r="14" spans="2:33" x14ac:dyDescent="0.5">
      <c r="B14" s="18" t="s">
        <v>88</v>
      </c>
      <c r="C14" s="19">
        <v>5.4008829413257901E-2</v>
      </c>
      <c r="D14" s="19">
        <v>3.7408132094254101E-2</v>
      </c>
      <c r="E14" s="19">
        <v>6.9807146313005997E-2</v>
      </c>
      <c r="F14" s="19"/>
      <c r="G14" s="19">
        <v>4.1668726552945803E-2</v>
      </c>
      <c r="H14" s="19">
        <v>1.46279266024298E-2</v>
      </c>
      <c r="I14" s="19">
        <v>4.3478111837881299E-2</v>
      </c>
      <c r="J14" s="19">
        <v>7.7108844723589906E-2</v>
      </c>
      <c r="K14" s="19">
        <v>4.9578061763404201E-2</v>
      </c>
      <c r="L14" s="19">
        <v>7.2790028332007706E-2</v>
      </c>
      <c r="M14" s="19"/>
      <c r="N14" s="19">
        <v>4.0320365880451202E-2</v>
      </c>
      <c r="O14" s="19">
        <v>6.5844857669363793E-2</v>
      </c>
      <c r="P14" s="19">
        <v>0.108388836813728</v>
      </c>
      <c r="Q14" s="19">
        <v>7.0556012806585605E-2</v>
      </c>
      <c r="R14" s="19">
        <v>0</v>
      </c>
      <c r="S14" s="19">
        <v>0</v>
      </c>
      <c r="T14" s="19">
        <v>9.3948548003467094E-2</v>
      </c>
      <c r="U14" s="19">
        <v>2.0330224918765301E-2</v>
      </c>
      <c r="V14" s="19">
        <v>0.172261266769272</v>
      </c>
      <c r="W14" s="19">
        <v>9.0500513099027305E-2</v>
      </c>
      <c r="X14" s="19">
        <v>0</v>
      </c>
      <c r="Y14" s="19">
        <v>5.1449709887292298E-2</v>
      </c>
      <c r="Z14" s="19">
        <v>6.0988138011953102E-2</v>
      </c>
      <c r="AA14" s="19">
        <v>0.10838825341547501</v>
      </c>
      <c r="AB14" s="19">
        <v>3.11474422638446E-2</v>
      </c>
      <c r="AC14" s="19">
        <v>4.6028687863616101E-2</v>
      </c>
      <c r="AD14" s="19">
        <v>6.0354431230169397E-2</v>
      </c>
      <c r="AE14" s="19"/>
      <c r="AF14" s="19">
        <v>2.4933281686565601E-2</v>
      </c>
      <c r="AG14" s="19">
        <v>7.3168992659842599E-2</v>
      </c>
    </row>
    <row r="15" spans="2:33" x14ac:dyDescent="0.5">
      <c r="B15" s="16"/>
    </row>
    <row r="16" spans="2:33" x14ac:dyDescent="0.5">
      <c r="B16" t="s">
        <v>59</v>
      </c>
    </row>
    <row r="17" spans="2:2" x14ac:dyDescent="0.5">
      <c r="B17" t="s">
        <v>60</v>
      </c>
    </row>
    <row r="19" spans="2:2" x14ac:dyDescent="0.5">
      <c r="B19"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G21"/>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523</v>
      </c>
      <c r="C9" s="17">
        <v>0.63855255989493598</v>
      </c>
      <c r="D9" s="17">
        <v>0.64525024073094694</v>
      </c>
      <c r="E9" s="17">
        <v>0.63244181191494897</v>
      </c>
      <c r="F9" s="17"/>
      <c r="G9" s="17">
        <v>0.59359299423421397</v>
      </c>
      <c r="H9" s="17">
        <v>0.64737419459126999</v>
      </c>
      <c r="I9" s="17">
        <v>0.52144398085372601</v>
      </c>
      <c r="J9" s="17">
        <v>0.68756170478151002</v>
      </c>
      <c r="K9" s="17">
        <v>0.71252471432587094</v>
      </c>
      <c r="L9" s="17">
        <v>0.64813530176147605</v>
      </c>
      <c r="M9" s="17"/>
      <c r="N9" s="17">
        <v>0.53706798094504005</v>
      </c>
      <c r="O9" s="17">
        <v>0.62598250566871805</v>
      </c>
      <c r="P9" s="17">
        <v>0.68638779547790696</v>
      </c>
      <c r="Q9" s="17">
        <v>0.67048287473403501</v>
      </c>
      <c r="R9" s="17">
        <v>0.63671251029186604</v>
      </c>
      <c r="S9" s="17">
        <v>1</v>
      </c>
      <c r="T9" s="17">
        <v>0.66808871323908203</v>
      </c>
      <c r="U9" s="17">
        <v>0.69187101488785396</v>
      </c>
      <c r="V9" s="17">
        <v>0.65550299618322105</v>
      </c>
      <c r="W9" s="17">
        <v>0.52730901245804396</v>
      </c>
      <c r="X9" s="17">
        <v>0.68602980834012195</v>
      </c>
      <c r="Y9" s="17">
        <v>0.62062176933098201</v>
      </c>
      <c r="Z9" s="17">
        <v>0.68591299455629795</v>
      </c>
      <c r="AA9" s="17">
        <v>0.73150697725238201</v>
      </c>
      <c r="AB9" s="17">
        <v>0.60251334760001096</v>
      </c>
      <c r="AC9" s="17">
        <v>0.59336024525907305</v>
      </c>
      <c r="AD9" s="17">
        <v>0.61683168147224798</v>
      </c>
      <c r="AE9" s="17"/>
      <c r="AF9" s="17">
        <v>0.70651318526414997</v>
      </c>
      <c r="AG9" s="17">
        <v>0.593767963276014</v>
      </c>
    </row>
    <row r="10" spans="2:33" x14ac:dyDescent="0.5">
      <c r="B10" s="18" t="s">
        <v>524</v>
      </c>
      <c r="C10" s="17">
        <v>0.57165240056027999</v>
      </c>
      <c r="D10" s="17">
        <v>0.58007743798433198</v>
      </c>
      <c r="E10" s="17">
        <v>0.56437599034355901</v>
      </c>
      <c r="F10" s="17"/>
      <c r="G10" s="17">
        <v>0.52273343459440103</v>
      </c>
      <c r="H10" s="17">
        <v>0.54951609050785599</v>
      </c>
      <c r="I10" s="17">
        <v>0.60003176823731996</v>
      </c>
      <c r="J10" s="17">
        <v>0.63817013023839897</v>
      </c>
      <c r="K10" s="17">
        <v>0.54402362159661199</v>
      </c>
      <c r="L10" s="17">
        <v>0.54537618252937403</v>
      </c>
      <c r="M10" s="17"/>
      <c r="N10" s="17">
        <v>0.52629467401087604</v>
      </c>
      <c r="O10" s="17">
        <v>0.52494454824606396</v>
      </c>
      <c r="P10" s="17">
        <v>0.54772593652285895</v>
      </c>
      <c r="Q10" s="17">
        <v>0.63513573371732701</v>
      </c>
      <c r="R10" s="17">
        <v>0.39412549668477698</v>
      </c>
      <c r="S10" s="17">
        <v>0.50336326875177595</v>
      </c>
      <c r="T10" s="17">
        <v>0.67944601655403702</v>
      </c>
      <c r="U10" s="17">
        <v>0.57989322048893299</v>
      </c>
      <c r="V10" s="17">
        <v>0.63581560726648401</v>
      </c>
      <c r="W10" s="17">
        <v>0.64525382792390495</v>
      </c>
      <c r="X10" s="17">
        <v>0.39182495604913498</v>
      </c>
      <c r="Y10" s="17">
        <v>0.46418374930169498</v>
      </c>
      <c r="Z10" s="17">
        <v>0.64200581969431803</v>
      </c>
      <c r="AA10" s="17">
        <v>0.69834923838963303</v>
      </c>
      <c r="AB10" s="17">
        <v>0.58668172805489005</v>
      </c>
      <c r="AC10" s="17">
        <v>0.50135872031689199</v>
      </c>
      <c r="AD10" s="17">
        <v>0.659296443054185</v>
      </c>
      <c r="AE10" s="17"/>
      <c r="AF10" s="17">
        <v>0.61005899791793206</v>
      </c>
      <c r="AG10" s="17">
        <v>0.54634327544815298</v>
      </c>
    </row>
    <row r="11" spans="2:33" ht="28.7" x14ac:dyDescent="0.5">
      <c r="B11" s="18" t="s">
        <v>525</v>
      </c>
      <c r="C11" s="17">
        <v>0.47143742092511898</v>
      </c>
      <c r="D11" s="17">
        <v>0.462580107974434</v>
      </c>
      <c r="E11" s="17">
        <v>0.48158079138355703</v>
      </c>
      <c r="F11" s="17"/>
      <c r="G11" s="17">
        <v>0.53441845630632201</v>
      </c>
      <c r="H11" s="17">
        <v>0.55361222667620702</v>
      </c>
      <c r="I11" s="17">
        <v>0.442541511053829</v>
      </c>
      <c r="J11" s="17">
        <v>0.46059358976822301</v>
      </c>
      <c r="K11" s="17">
        <v>0.459463874760001</v>
      </c>
      <c r="L11" s="17">
        <v>0.44124408434046503</v>
      </c>
      <c r="M11" s="17"/>
      <c r="N11" s="17">
        <v>0.46446493353469398</v>
      </c>
      <c r="O11" s="17">
        <v>0.437416050016319</v>
      </c>
      <c r="P11" s="17">
        <v>0.28296350850253099</v>
      </c>
      <c r="Q11" s="17">
        <v>0.45304036562094901</v>
      </c>
      <c r="R11" s="17">
        <v>0.71378496975158401</v>
      </c>
      <c r="S11" s="17">
        <v>0.54088332003624795</v>
      </c>
      <c r="T11" s="17">
        <v>0.34795696293489797</v>
      </c>
      <c r="U11" s="17">
        <v>0.46605727129925101</v>
      </c>
      <c r="V11" s="17">
        <v>0.55337944579012499</v>
      </c>
      <c r="W11" s="17">
        <v>0.47303826242269598</v>
      </c>
      <c r="X11" s="17">
        <v>0.51686385268986501</v>
      </c>
      <c r="Y11" s="17">
        <v>0.47213901327780999</v>
      </c>
      <c r="Z11" s="17">
        <v>0.430718354188521</v>
      </c>
      <c r="AA11" s="17">
        <v>0.36625437054174598</v>
      </c>
      <c r="AB11" s="17">
        <v>0.47406152912413302</v>
      </c>
      <c r="AC11" s="17">
        <v>0.56775226823155001</v>
      </c>
      <c r="AD11" s="17">
        <v>0.53880397036883099</v>
      </c>
      <c r="AE11" s="17"/>
      <c r="AF11" s="17">
        <v>0.52589798004098698</v>
      </c>
      <c r="AG11" s="17">
        <v>0.435549078838881</v>
      </c>
    </row>
    <row r="12" spans="2:33" ht="28.7" x14ac:dyDescent="0.5">
      <c r="B12" s="18" t="s">
        <v>526</v>
      </c>
      <c r="C12" s="17">
        <v>0.30775306752849801</v>
      </c>
      <c r="D12" s="17">
        <v>0.28392560527285998</v>
      </c>
      <c r="E12" s="17">
        <v>0.32974186793264398</v>
      </c>
      <c r="F12" s="17"/>
      <c r="G12" s="17">
        <v>0.38557635185979799</v>
      </c>
      <c r="H12" s="17">
        <v>0.28360688292887498</v>
      </c>
      <c r="I12" s="17">
        <v>0.33554194975605001</v>
      </c>
      <c r="J12" s="17">
        <v>0.30604796751479502</v>
      </c>
      <c r="K12" s="17">
        <v>0.21399024950568099</v>
      </c>
      <c r="L12" s="17">
        <v>0.33732404335091998</v>
      </c>
      <c r="M12" s="17"/>
      <c r="N12" s="17">
        <v>0.29627370673081399</v>
      </c>
      <c r="O12" s="17">
        <v>0.31972651309544597</v>
      </c>
      <c r="P12" s="17">
        <v>6.2051167294286502E-2</v>
      </c>
      <c r="Q12" s="17">
        <v>0.29225010450938699</v>
      </c>
      <c r="R12" s="17">
        <v>0.25890422356641202</v>
      </c>
      <c r="S12" s="17">
        <v>0.83234413381820505</v>
      </c>
      <c r="T12" s="17">
        <v>0.24878586636198799</v>
      </c>
      <c r="U12" s="17">
        <v>0.31649713849729999</v>
      </c>
      <c r="V12" s="17">
        <v>0.24979814796198699</v>
      </c>
      <c r="W12" s="17">
        <v>0.33566236829336399</v>
      </c>
      <c r="X12" s="17">
        <v>0.35171657740162798</v>
      </c>
      <c r="Y12" s="17">
        <v>0.27270622541309603</v>
      </c>
      <c r="Z12" s="17">
        <v>0.29340162364238298</v>
      </c>
      <c r="AA12" s="17">
        <v>0.20228301552181999</v>
      </c>
      <c r="AB12" s="17">
        <v>0.38175933320988997</v>
      </c>
      <c r="AC12" s="17">
        <v>0.29159037938113602</v>
      </c>
      <c r="AD12" s="17">
        <v>0.27982766728529201</v>
      </c>
      <c r="AE12" s="17"/>
      <c r="AF12" s="17">
        <v>0.28303986358321798</v>
      </c>
      <c r="AG12" s="17">
        <v>0.32403853965059298</v>
      </c>
    </row>
    <row r="13" spans="2:33" ht="28.7" x14ac:dyDescent="0.5">
      <c r="B13" s="18" t="s">
        <v>527</v>
      </c>
      <c r="C13" s="17">
        <v>0.205538138660668</v>
      </c>
      <c r="D13" s="17">
        <v>0.211572657067155</v>
      </c>
      <c r="E13" s="17">
        <v>0.196794560524125</v>
      </c>
      <c r="F13" s="17"/>
      <c r="G13" s="17">
        <v>0.27966398124583502</v>
      </c>
      <c r="H13" s="17">
        <v>0.24684746432737101</v>
      </c>
      <c r="I13" s="17">
        <v>0.27076328531155403</v>
      </c>
      <c r="J13" s="17">
        <v>0.19920985784894399</v>
      </c>
      <c r="K13" s="17">
        <v>0.158615958032856</v>
      </c>
      <c r="L13" s="17">
        <v>0.14329846199135601</v>
      </c>
      <c r="M13" s="17"/>
      <c r="N13" s="17">
        <v>0.162475032966682</v>
      </c>
      <c r="O13" s="17">
        <v>0.281174892481108</v>
      </c>
      <c r="P13" s="17">
        <v>0.238657819106154</v>
      </c>
      <c r="Q13" s="17">
        <v>0.122054469236233</v>
      </c>
      <c r="R13" s="17">
        <v>0.15144644386130601</v>
      </c>
      <c r="S13" s="17">
        <v>0</v>
      </c>
      <c r="T13" s="17">
        <v>0.29032367946910498</v>
      </c>
      <c r="U13" s="17">
        <v>0.25718125547749399</v>
      </c>
      <c r="V13" s="17">
        <v>0.14880591086438899</v>
      </c>
      <c r="W13" s="17">
        <v>0.12840241232137301</v>
      </c>
      <c r="X13" s="17">
        <v>0.11400805912969</v>
      </c>
      <c r="Y13" s="17">
        <v>0.23252832454899999</v>
      </c>
      <c r="Z13" s="17">
        <v>0.22427402291392301</v>
      </c>
      <c r="AA13" s="17">
        <v>0.17239758382949</v>
      </c>
      <c r="AB13" s="17">
        <v>0.19912082776312201</v>
      </c>
      <c r="AC13" s="17">
        <v>0.24838692083548899</v>
      </c>
      <c r="AD13" s="17">
        <v>0.19574796341807399</v>
      </c>
      <c r="AE13" s="17"/>
      <c r="AF13" s="17">
        <v>0.21678964999389</v>
      </c>
      <c r="AG13" s="17">
        <v>0.19812363366348701</v>
      </c>
    </row>
    <row r="14" spans="2:33" ht="28.7" x14ac:dyDescent="0.5">
      <c r="B14" s="18" t="s">
        <v>528</v>
      </c>
      <c r="C14" s="17">
        <v>9.5253799938800093E-2</v>
      </c>
      <c r="D14" s="17">
        <v>0.107505623657822</v>
      </c>
      <c r="E14" s="17">
        <v>8.1823274511675897E-2</v>
      </c>
      <c r="F14" s="17"/>
      <c r="G14" s="17">
        <v>0.18216920629101299</v>
      </c>
      <c r="H14" s="17">
        <v>0.17095773266136</v>
      </c>
      <c r="I14" s="17">
        <v>0.13752083038553201</v>
      </c>
      <c r="J14" s="17">
        <v>4.6832707933887101E-2</v>
      </c>
      <c r="K14" s="17">
        <v>7.5625932646046307E-2</v>
      </c>
      <c r="L14" s="17">
        <v>4.1935686814982699E-2</v>
      </c>
      <c r="M14" s="17"/>
      <c r="N14" s="17">
        <v>9.0254932730778295E-2</v>
      </c>
      <c r="O14" s="17">
        <v>0.11997264783217899</v>
      </c>
      <c r="P14" s="17">
        <v>0</v>
      </c>
      <c r="Q14" s="17">
        <v>5.6872349973141501E-2</v>
      </c>
      <c r="R14" s="17">
        <v>8.4947407038996697E-2</v>
      </c>
      <c r="S14" s="17">
        <v>0.123409277393771</v>
      </c>
      <c r="T14" s="17">
        <v>2.2230238679981099E-2</v>
      </c>
      <c r="U14" s="17">
        <v>0.139280659290205</v>
      </c>
      <c r="V14" s="17">
        <v>8.4605592875870397E-2</v>
      </c>
      <c r="W14" s="17">
        <v>0.12084705005172</v>
      </c>
      <c r="X14" s="17">
        <v>4.3796762995319899E-2</v>
      </c>
      <c r="Y14" s="17">
        <v>7.1682141065985694E-2</v>
      </c>
      <c r="Z14" s="17">
        <v>0.11522432570975299</v>
      </c>
      <c r="AA14" s="17">
        <v>0</v>
      </c>
      <c r="AB14" s="17">
        <v>8.2741229203878497E-2</v>
      </c>
      <c r="AC14" s="17">
        <v>0.16036223175806499</v>
      </c>
      <c r="AD14" s="17">
        <v>0.14624559856027</v>
      </c>
      <c r="AE14" s="17"/>
      <c r="AF14" s="17">
        <v>0.126771405944895</v>
      </c>
      <c r="AG14" s="17">
        <v>7.4484372587172706E-2</v>
      </c>
    </row>
    <row r="15" spans="2:33" x14ac:dyDescent="0.5">
      <c r="B15" s="18" t="s">
        <v>76</v>
      </c>
      <c r="C15" s="17">
        <v>1.32656638903563E-2</v>
      </c>
      <c r="D15" s="17">
        <v>1.08824181424936E-2</v>
      </c>
      <c r="E15" s="17">
        <v>1.55550641801342E-2</v>
      </c>
      <c r="F15" s="17"/>
      <c r="G15" s="17">
        <v>6.0292126646040401E-3</v>
      </c>
      <c r="H15" s="17">
        <v>1.1268585952241899E-2</v>
      </c>
      <c r="I15" s="17">
        <v>1.2270058320598401E-2</v>
      </c>
      <c r="J15" s="17">
        <v>1.6383720091430399E-2</v>
      </c>
      <c r="K15" s="17">
        <v>8.4294337526056307E-3</v>
      </c>
      <c r="L15" s="17">
        <v>1.85521862806282E-2</v>
      </c>
      <c r="M15" s="17"/>
      <c r="N15" s="17">
        <v>1.1396275044628E-2</v>
      </c>
      <c r="O15" s="17">
        <v>0</v>
      </c>
      <c r="P15" s="17">
        <v>0</v>
      </c>
      <c r="Q15" s="17">
        <v>0</v>
      </c>
      <c r="R15" s="17">
        <v>0</v>
      </c>
      <c r="S15" s="17">
        <v>0</v>
      </c>
      <c r="T15" s="17">
        <v>2.2230238679981099E-2</v>
      </c>
      <c r="U15" s="17">
        <v>4.9815089804890198E-3</v>
      </c>
      <c r="V15" s="17">
        <v>3.3424967366183202E-2</v>
      </c>
      <c r="W15" s="17">
        <v>0</v>
      </c>
      <c r="X15" s="17">
        <v>0</v>
      </c>
      <c r="Y15" s="17">
        <v>4.12273195526838E-2</v>
      </c>
      <c r="Z15" s="17">
        <v>1.21230534588153E-2</v>
      </c>
      <c r="AA15" s="17">
        <v>0</v>
      </c>
      <c r="AB15" s="17">
        <v>9.0217634233817207E-3</v>
      </c>
      <c r="AC15" s="17">
        <v>0</v>
      </c>
      <c r="AD15" s="17">
        <v>0</v>
      </c>
      <c r="AE15" s="17"/>
      <c r="AF15" s="17">
        <v>1.39899995306385E-2</v>
      </c>
      <c r="AG15" s="17">
        <v>1.27883422163647E-2</v>
      </c>
    </row>
    <row r="16" spans="2:33" x14ac:dyDescent="0.5">
      <c r="B16" s="18" t="s">
        <v>88</v>
      </c>
      <c r="C16" s="19">
        <v>9.1820459895784898E-2</v>
      </c>
      <c r="D16" s="19">
        <v>8.40925112187135E-2</v>
      </c>
      <c r="E16" s="19">
        <v>9.9433114356698798E-2</v>
      </c>
      <c r="F16" s="19"/>
      <c r="G16" s="19">
        <v>5.1803736592855899E-2</v>
      </c>
      <c r="H16" s="19">
        <v>5.4004809434892997E-2</v>
      </c>
      <c r="I16" s="19">
        <v>7.8148096822612007E-2</v>
      </c>
      <c r="J16" s="19">
        <v>7.9651047576644707E-2</v>
      </c>
      <c r="K16" s="19">
        <v>0.116552749664405</v>
      </c>
      <c r="L16" s="19">
        <v>0.13089843488897299</v>
      </c>
      <c r="M16" s="19"/>
      <c r="N16" s="19">
        <v>0.115587172715263</v>
      </c>
      <c r="O16" s="19">
        <v>6.5844857669363793E-2</v>
      </c>
      <c r="P16" s="19">
        <v>0.31361220452209299</v>
      </c>
      <c r="Q16" s="19">
        <v>0.165315553381295</v>
      </c>
      <c r="R16" s="19">
        <v>5.51374117846768E-2</v>
      </c>
      <c r="S16" s="19">
        <v>0</v>
      </c>
      <c r="T16" s="19">
        <v>5.7787315617899598E-2</v>
      </c>
      <c r="U16" s="19">
        <v>4.23089166175242E-2</v>
      </c>
      <c r="V16" s="19">
        <v>6.9598020021425899E-2</v>
      </c>
      <c r="W16" s="19">
        <v>0.144078632520207</v>
      </c>
      <c r="X16" s="19">
        <v>0.19374105820431201</v>
      </c>
      <c r="Y16" s="19">
        <v>0.100207384217157</v>
      </c>
      <c r="Z16" s="19">
        <v>7.3327646718289202E-2</v>
      </c>
      <c r="AA16" s="19">
        <v>7.2642430443076098E-2</v>
      </c>
      <c r="AB16" s="19">
        <v>7.3459493220438196E-2</v>
      </c>
      <c r="AC16" s="19">
        <v>0.18430402255327</v>
      </c>
      <c r="AD16" s="19">
        <v>0.10027988925343501</v>
      </c>
      <c r="AE16" s="19"/>
      <c r="AF16" s="19">
        <v>4.6378301790480997E-2</v>
      </c>
      <c r="AG16" s="19">
        <v>0.121765868861389</v>
      </c>
    </row>
    <row r="17" spans="2:2" x14ac:dyDescent="0.5">
      <c r="B17" s="16"/>
    </row>
    <row r="18" spans="2:2" x14ac:dyDescent="0.5">
      <c r="B18" t="s">
        <v>59</v>
      </c>
    </row>
    <row r="19" spans="2:2" x14ac:dyDescent="0.5">
      <c r="B19" t="s">
        <v>60</v>
      </c>
    </row>
    <row r="21" spans="2:2" x14ac:dyDescent="0.5">
      <c r="B21"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283</v>
      </c>
      <c r="C9" s="17">
        <v>0.37353378892780398</v>
      </c>
      <c r="D9" s="17">
        <v>0.34874388151966002</v>
      </c>
      <c r="E9" s="17">
        <v>0.39825976185290501</v>
      </c>
      <c r="F9" s="17"/>
      <c r="G9" s="17">
        <v>0.31279452591572399</v>
      </c>
      <c r="H9" s="17">
        <v>0.386089265440198</v>
      </c>
      <c r="I9" s="17">
        <v>0.346308614425612</v>
      </c>
      <c r="J9" s="17">
        <v>0.39840270503882902</v>
      </c>
      <c r="K9" s="17">
        <v>0.35475686701819598</v>
      </c>
      <c r="L9" s="17">
        <v>0.40189227682065098</v>
      </c>
      <c r="M9" s="17"/>
      <c r="N9" s="17">
        <v>0.47344281765211199</v>
      </c>
      <c r="O9" s="17">
        <v>0.225942803130536</v>
      </c>
      <c r="P9" s="17">
        <v>0.430271244034307</v>
      </c>
      <c r="Q9" s="17">
        <v>0.31737608005471302</v>
      </c>
      <c r="R9" s="17">
        <v>0.21787280291882699</v>
      </c>
      <c r="S9" s="17">
        <v>0.45911667996375199</v>
      </c>
      <c r="T9" s="17">
        <v>0.29184312860126299</v>
      </c>
      <c r="U9" s="17">
        <v>0.382413418977743</v>
      </c>
      <c r="V9" s="17">
        <v>0.405515904272015</v>
      </c>
      <c r="W9" s="17">
        <v>0.35983716415047101</v>
      </c>
      <c r="X9" s="17">
        <v>0.47543717552792802</v>
      </c>
      <c r="Y9" s="17">
        <v>0.308698337381829</v>
      </c>
      <c r="Z9" s="17">
        <v>0.384717142224134</v>
      </c>
      <c r="AA9" s="17">
        <v>0.36547374497461799</v>
      </c>
      <c r="AB9" s="17">
        <v>0.42994313897235198</v>
      </c>
      <c r="AC9" s="17">
        <v>0.36924206290392902</v>
      </c>
      <c r="AD9" s="17">
        <v>0.32161216042707402</v>
      </c>
      <c r="AE9" s="17"/>
      <c r="AF9" s="17">
        <v>0.36644683322368599</v>
      </c>
      <c r="AG9" s="17">
        <v>0.37820394095687698</v>
      </c>
    </row>
    <row r="10" spans="2:33" x14ac:dyDescent="0.5">
      <c r="B10" s="18" t="s">
        <v>284</v>
      </c>
      <c r="C10" s="17">
        <v>0.29707174761449601</v>
      </c>
      <c r="D10" s="17">
        <v>0.31917434991854499</v>
      </c>
      <c r="E10" s="17">
        <v>0.27746643130314202</v>
      </c>
      <c r="F10" s="17"/>
      <c r="G10" s="17">
        <v>0.31647703118218601</v>
      </c>
      <c r="H10" s="17">
        <v>0.36396350304163599</v>
      </c>
      <c r="I10" s="17">
        <v>0.27959207262257102</v>
      </c>
      <c r="J10" s="17">
        <v>0.28465190770216398</v>
      </c>
      <c r="K10" s="17">
        <v>0.324026613500006</v>
      </c>
      <c r="L10" s="17">
        <v>0.25740237400361998</v>
      </c>
      <c r="M10" s="17"/>
      <c r="N10" s="17">
        <v>0.192925715969363</v>
      </c>
      <c r="O10" s="17">
        <v>0.50277931573296097</v>
      </c>
      <c r="P10" s="17">
        <v>0.126468444853236</v>
      </c>
      <c r="Q10" s="17">
        <v>0.27030618210334401</v>
      </c>
      <c r="R10" s="17">
        <v>0.435156917332362</v>
      </c>
      <c r="S10" s="17">
        <v>0.16765586618179501</v>
      </c>
      <c r="T10" s="17">
        <v>0.36496252883407598</v>
      </c>
      <c r="U10" s="17">
        <v>0.32596759967529798</v>
      </c>
      <c r="V10" s="17">
        <v>0.336124307273441</v>
      </c>
      <c r="W10" s="17">
        <v>0.33385282133184602</v>
      </c>
      <c r="X10" s="17">
        <v>0.29102185781135997</v>
      </c>
      <c r="Y10" s="17">
        <v>0.33101223755022202</v>
      </c>
      <c r="Z10" s="17">
        <v>0.33123190460048302</v>
      </c>
      <c r="AA10" s="17">
        <v>0.16638719506688401</v>
      </c>
      <c r="AB10" s="17">
        <v>0.25781606018465397</v>
      </c>
      <c r="AC10" s="17">
        <v>0.175288745696802</v>
      </c>
      <c r="AD10" s="17">
        <v>0.29338880267261003</v>
      </c>
      <c r="AE10" s="17"/>
      <c r="AF10" s="17">
        <v>0.35356671352951402</v>
      </c>
      <c r="AG10" s="17">
        <v>0.25984277501810799</v>
      </c>
    </row>
    <row r="11" spans="2:33" ht="28.7" x14ac:dyDescent="0.5">
      <c r="B11" s="18" t="s">
        <v>285</v>
      </c>
      <c r="C11" s="17">
        <v>0.20971945232099601</v>
      </c>
      <c r="D11" s="17">
        <v>0.23329194426415301</v>
      </c>
      <c r="E11" s="17">
        <v>0.18610136918839701</v>
      </c>
      <c r="F11" s="17"/>
      <c r="G11" s="17">
        <v>0.26877117493470498</v>
      </c>
      <c r="H11" s="17">
        <v>0.18241168982332101</v>
      </c>
      <c r="I11" s="17">
        <v>0.25976324137332002</v>
      </c>
      <c r="J11" s="17">
        <v>0.178736947852981</v>
      </c>
      <c r="K11" s="17">
        <v>0.20960606023940301</v>
      </c>
      <c r="L11" s="17">
        <v>0.19087507689340599</v>
      </c>
      <c r="M11" s="17"/>
      <c r="N11" s="17">
        <v>0.18428162517625599</v>
      </c>
      <c r="O11" s="17">
        <v>0.119732636675281</v>
      </c>
      <c r="P11" s="17">
        <v>0.17758833351978001</v>
      </c>
      <c r="Q11" s="17">
        <v>0.25732372179273799</v>
      </c>
      <c r="R11" s="17">
        <v>0.34697027974881101</v>
      </c>
      <c r="S11" s="17">
        <v>0.373227453854453</v>
      </c>
      <c r="T11" s="17">
        <v>9.3848078083126202E-2</v>
      </c>
      <c r="U11" s="17">
        <v>0.23395170641607199</v>
      </c>
      <c r="V11" s="17">
        <v>0.114924355368864</v>
      </c>
      <c r="W11" s="17">
        <v>0.15718853323371401</v>
      </c>
      <c r="X11" s="17">
        <v>0.15101478157616899</v>
      </c>
      <c r="Y11" s="17">
        <v>0.210360701719596</v>
      </c>
      <c r="Z11" s="17">
        <v>0.15379318790423399</v>
      </c>
      <c r="AA11" s="17">
        <v>0.35975080654302299</v>
      </c>
      <c r="AB11" s="17">
        <v>0.23683809446769399</v>
      </c>
      <c r="AC11" s="17">
        <v>0.27116516884599901</v>
      </c>
      <c r="AD11" s="17">
        <v>0.25231094565082302</v>
      </c>
      <c r="AE11" s="17"/>
      <c r="AF11" s="17">
        <v>0.19798786679233399</v>
      </c>
      <c r="AG11" s="17">
        <v>0.217450315931318</v>
      </c>
    </row>
    <row r="12" spans="2:33" x14ac:dyDescent="0.5">
      <c r="B12" s="18" t="s">
        <v>286</v>
      </c>
      <c r="C12" s="17">
        <v>2.2619117138023101E-2</v>
      </c>
      <c r="D12" s="17">
        <v>3.0279809056735999E-2</v>
      </c>
      <c r="E12" s="17">
        <v>1.39341996938879E-2</v>
      </c>
      <c r="F12" s="17"/>
      <c r="G12" s="17">
        <v>6.7328118194939598E-2</v>
      </c>
      <c r="H12" s="17">
        <v>1.96541981193912E-2</v>
      </c>
      <c r="I12" s="17">
        <v>3.6138566040332602E-2</v>
      </c>
      <c r="J12" s="17">
        <v>1.7099903265802199E-2</v>
      </c>
      <c r="K12" s="17">
        <v>1.2158743691623499E-2</v>
      </c>
      <c r="L12" s="17">
        <v>9.3713698083549794E-3</v>
      </c>
      <c r="M12" s="17"/>
      <c r="N12" s="17">
        <v>1.9455431007938E-2</v>
      </c>
      <c r="O12" s="17">
        <v>8.5700386791858901E-2</v>
      </c>
      <c r="P12" s="17">
        <v>0</v>
      </c>
      <c r="Q12" s="17">
        <v>5.5616678566684202E-2</v>
      </c>
      <c r="R12" s="17">
        <v>0</v>
      </c>
      <c r="S12" s="17">
        <v>0</v>
      </c>
      <c r="T12" s="17">
        <v>0</v>
      </c>
      <c r="U12" s="17">
        <v>2.1509780968441899E-2</v>
      </c>
      <c r="V12" s="17">
        <v>1.62808922557095E-2</v>
      </c>
      <c r="W12" s="17">
        <v>0</v>
      </c>
      <c r="X12" s="17">
        <v>0</v>
      </c>
      <c r="Y12" s="17">
        <v>3.1875117325493002E-2</v>
      </c>
      <c r="Z12" s="17">
        <v>3.1791539582139802E-2</v>
      </c>
      <c r="AA12" s="17">
        <v>0</v>
      </c>
      <c r="AB12" s="17">
        <v>1.9298250047604999E-2</v>
      </c>
      <c r="AC12" s="17">
        <v>0</v>
      </c>
      <c r="AD12" s="17">
        <v>2.346434821148E-2</v>
      </c>
      <c r="AE12" s="17"/>
      <c r="AF12" s="17">
        <v>2.38297423847398E-2</v>
      </c>
      <c r="AG12" s="17">
        <v>2.1821341028160399E-2</v>
      </c>
    </row>
    <row r="13" spans="2:33" x14ac:dyDescent="0.5">
      <c r="B13" s="18" t="s">
        <v>287</v>
      </c>
      <c r="C13" s="17">
        <v>1.04281723065598E-2</v>
      </c>
      <c r="D13" s="17">
        <v>1.1475575796953401E-2</v>
      </c>
      <c r="E13" s="17">
        <v>9.4849770080061395E-3</v>
      </c>
      <c r="F13" s="17"/>
      <c r="G13" s="17">
        <v>0</v>
      </c>
      <c r="H13" s="17">
        <v>0</v>
      </c>
      <c r="I13" s="17">
        <v>2.1179636953998101E-2</v>
      </c>
      <c r="J13" s="17">
        <v>1.36922707219307E-2</v>
      </c>
      <c r="K13" s="17">
        <v>4.3800502562751503E-3</v>
      </c>
      <c r="L13" s="17">
        <v>1.34391141199631E-2</v>
      </c>
      <c r="M13" s="17"/>
      <c r="N13" s="17">
        <v>0</v>
      </c>
      <c r="O13" s="17">
        <v>0</v>
      </c>
      <c r="P13" s="17">
        <v>0</v>
      </c>
      <c r="Q13" s="17">
        <v>0</v>
      </c>
      <c r="R13" s="17">
        <v>0</v>
      </c>
      <c r="S13" s="17">
        <v>0</v>
      </c>
      <c r="T13" s="17">
        <v>0</v>
      </c>
      <c r="U13" s="17">
        <v>5.4441211308528803E-3</v>
      </c>
      <c r="V13" s="17">
        <v>1.4481783970545E-2</v>
      </c>
      <c r="W13" s="17">
        <v>2.1524903815881399E-2</v>
      </c>
      <c r="X13" s="17">
        <v>4.2353138566494801E-2</v>
      </c>
      <c r="Y13" s="17">
        <v>1.1167604162477E-2</v>
      </c>
      <c r="Z13" s="17">
        <v>1.12138358202991E-2</v>
      </c>
      <c r="AA13" s="17">
        <v>0</v>
      </c>
      <c r="AB13" s="17">
        <v>1.6005044737396501E-2</v>
      </c>
      <c r="AC13" s="17">
        <v>0</v>
      </c>
      <c r="AD13" s="17">
        <v>2.4240452207504402E-2</v>
      </c>
      <c r="AE13" s="17"/>
      <c r="AF13" s="17">
        <v>1.2491740143019099E-2</v>
      </c>
      <c r="AG13" s="17">
        <v>9.06832529736094E-3</v>
      </c>
    </row>
    <row r="14" spans="2:33" x14ac:dyDescent="0.5">
      <c r="B14" s="18" t="s">
        <v>231</v>
      </c>
      <c r="C14" s="17">
        <v>8.6627721692120699E-2</v>
      </c>
      <c r="D14" s="17">
        <v>5.7034439443951999E-2</v>
      </c>
      <c r="E14" s="17">
        <v>0.11475326095366201</v>
      </c>
      <c r="F14" s="17"/>
      <c r="G14" s="17">
        <v>3.4629149772446001E-2</v>
      </c>
      <c r="H14" s="17">
        <v>4.7881343575454399E-2</v>
      </c>
      <c r="I14" s="17">
        <v>5.7017868584166E-2</v>
      </c>
      <c r="J14" s="17">
        <v>0.107416265418292</v>
      </c>
      <c r="K14" s="17">
        <v>9.5071665294496094E-2</v>
      </c>
      <c r="L14" s="17">
        <v>0.12701978835400499</v>
      </c>
      <c r="M14" s="17"/>
      <c r="N14" s="17">
        <v>0.12989441019433101</v>
      </c>
      <c r="O14" s="17">
        <v>6.5844857669363793E-2</v>
      </c>
      <c r="P14" s="17">
        <v>0.26567197759267802</v>
      </c>
      <c r="Q14" s="17">
        <v>9.9377337482521394E-2</v>
      </c>
      <c r="R14" s="17">
        <v>0</v>
      </c>
      <c r="S14" s="17">
        <v>0</v>
      </c>
      <c r="T14" s="17">
        <v>0.24934626448153499</v>
      </c>
      <c r="U14" s="17">
        <v>3.0713372831592999E-2</v>
      </c>
      <c r="V14" s="17">
        <v>0.112672756859426</v>
      </c>
      <c r="W14" s="17">
        <v>0.127596577468087</v>
      </c>
      <c r="X14" s="17">
        <v>4.0173046518048802E-2</v>
      </c>
      <c r="Y14" s="17">
        <v>0.10688600186038399</v>
      </c>
      <c r="Z14" s="17">
        <v>8.7252389868709396E-2</v>
      </c>
      <c r="AA14" s="17">
        <v>0.10838825341547501</v>
      </c>
      <c r="AB14" s="17">
        <v>4.0099411590298902E-2</v>
      </c>
      <c r="AC14" s="17">
        <v>0.18430402255327</v>
      </c>
      <c r="AD14" s="17">
        <v>8.4983290830508401E-2</v>
      </c>
      <c r="AE14" s="17"/>
      <c r="AF14" s="17">
        <v>4.56771039267077E-2</v>
      </c>
      <c r="AG14" s="17">
        <v>0.113613301768175</v>
      </c>
    </row>
    <row r="15" spans="2:33" x14ac:dyDescent="0.5">
      <c r="B15" s="18" t="s">
        <v>288</v>
      </c>
      <c r="C15" s="21">
        <v>0.67060553654230004</v>
      </c>
      <c r="D15" s="21">
        <v>0.66791823143820594</v>
      </c>
      <c r="E15" s="21">
        <v>0.67572619315604698</v>
      </c>
      <c r="F15" s="21"/>
      <c r="G15" s="21">
        <v>0.62927155709791005</v>
      </c>
      <c r="H15" s="21">
        <v>0.750052768481834</v>
      </c>
      <c r="I15" s="21">
        <v>0.62590068704818302</v>
      </c>
      <c r="J15" s="21">
        <v>0.68305461274099399</v>
      </c>
      <c r="K15" s="21">
        <v>0.67878348051820203</v>
      </c>
      <c r="L15" s="21">
        <v>0.65929465082427097</v>
      </c>
      <c r="M15" s="21"/>
      <c r="N15" s="21">
        <v>0.66636853362147497</v>
      </c>
      <c r="O15" s="21">
        <v>0.72872211886349603</v>
      </c>
      <c r="P15" s="21">
        <v>0.55673968888754199</v>
      </c>
      <c r="Q15" s="21">
        <v>0.58768226215805597</v>
      </c>
      <c r="R15" s="21">
        <v>0.65302972025118899</v>
      </c>
      <c r="S15" s="21">
        <v>0.626772546145547</v>
      </c>
      <c r="T15" s="21">
        <v>0.65680565743533803</v>
      </c>
      <c r="U15" s="21">
        <v>0.70838101865304104</v>
      </c>
      <c r="V15" s="21">
        <v>0.74164021154545601</v>
      </c>
      <c r="W15" s="21">
        <v>0.69368998548231697</v>
      </c>
      <c r="X15" s="21">
        <v>0.766459033339288</v>
      </c>
      <c r="Y15" s="21">
        <v>0.63971057493204997</v>
      </c>
      <c r="Z15" s="21">
        <v>0.71594904682461702</v>
      </c>
      <c r="AA15" s="21">
        <v>0.53186094004150197</v>
      </c>
      <c r="AB15" s="21">
        <v>0.68775919915700601</v>
      </c>
      <c r="AC15" s="21">
        <v>0.544530808600731</v>
      </c>
      <c r="AD15" s="21">
        <v>0.61500096309968399</v>
      </c>
      <c r="AE15" s="21"/>
      <c r="AF15" s="21">
        <v>0.72001354675319995</v>
      </c>
      <c r="AG15" s="21">
        <v>0.63804671597498597</v>
      </c>
    </row>
    <row r="16" spans="2:33" x14ac:dyDescent="0.5">
      <c r="B16" s="18" t="s">
        <v>289</v>
      </c>
      <c r="C16" s="21">
        <v>3.3047289444583003E-2</v>
      </c>
      <c r="D16" s="21">
        <v>4.1755384853689403E-2</v>
      </c>
      <c r="E16" s="21">
        <v>2.3419176701894001E-2</v>
      </c>
      <c r="F16" s="21"/>
      <c r="G16" s="21">
        <v>6.7328118194939598E-2</v>
      </c>
      <c r="H16" s="21">
        <v>1.96541981193912E-2</v>
      </c>
      <c r="I16" s="21">
        <v>5.73182029943307E-2</v>
      </c>
      <c r="J16" s="21">
        <v>3.0792173987732901E-2</v>
      </c>
      <c r="K16" s="21">
        <v>1.6538793947898599E-2</v>
      </c>
      <c r="L16" s="21">
        <v>2.2810483928318099E-2</v>
      </c>
      <c r="M16" s="21"/>
      <c r="N16" s="21">
        <v>1.9455431007938E-2</v>
      </c>
      <c r="O16" s="21">
        <v>8.5700386791858901E-2</v>
      </c>
      <c r="P16" s="21">
        <v>0</v>
      </c>
      <c r="Q16" s="21">
        <v>5.5616678566684202E-2</v>
      </c>
      <c r="R16" s="21">
        <v>0</v>
      </c>
      <c r="S16" s="21">
        <v>0</v>
      </c>
      <c r="T16" s="21">
        <v>0</v>
      </c>
      <c r="U16" s="21">
        <v>2.6953902099294699E-2</v>
      </c>
      <c r="V16" s="21">
        <v>3.07626762262545E-2</v>
      </c>
      <c r="W16" s="21">
        <v>2.1524903815881399E-2</v>
      </c>
      <c r="X16" s="21">
        <v>4.2353138566494801E-2</v>
      </c>
      <c r="Y16" s="21">
        <v>4.3042721487969997E-2</v>
      </c>
      <c r="Z16" s="21">
        <v>4.3005375402438803E-2</v>
      </c>
      <c r="AA16" s="21">
        <v>0</v>
      </c>
      <c r="AB16" s="21">
        <v>3.5303294785001403E-2</v>
      </c>
      <c r="AC16" s="21">
        <v>0</v>
      </c>
      <c r="AD16" s="21">
        <v>4.7704800418984401E-2</v>
      </c>
      <c r="AE16" s="21"/>
      <c r="AF16" s="21">
        <v>3.6321482527758901E-2</v>
      </c>
      <c r="AG16" s="21">
        <v>3.0889666325521301E-2</v>
      </c>
    </row>
    <row r="17" spans="2:33" x14ac:dyDescent="0.5">
      <c r="B17" s="18" t="s">
        <v>100</v>
      </c>
      <c r="C17" s="22">
        <v>0.63755824709771702</v>
      </c>
      <c r="D17" s="22">
        <v>0.62616284658451604</v>
      </c>
      <c r="E17" s="22">
        <v>0.65230701645415301</v>
      </c>
      <c r="F17" s="22"/>
      <c r="G17" s="22">
        <v>0.56194343890297005</v>
      </c>
      <c r="H17" s="22">
        <v>0.73039857036244304</v>
      </c>
      <c r="I17" s="22">
        <v>0.56858248405385303</v>
      </c>
      <c r="J17" s="22">
        <v>0.65226243875326095</v>
      </c>
      <c r="K17" s="22">
        <v>0.662244686570304</v>
      </c>
      <c r="L17" s="22">
        <v>0.636484166895953</v>
      </c>
      <c r="M17" s="22"/>
      <c r="N17" s="22">
        <v>0.64691310261353696</v>
      </c>
      <c r="O17" s="22">
        <v>0.64302173207163804</v>
      </c>
      <c r="P17" s="22">
        <v>0.55673968888754199</v>
      </c>
      <c r="Q17" s="22">
        <v>0.53206558359137202</v>
      </c>
      <c r="R17" s="22">
        <v>0.65302972025118899</v>
      </c>
      <c r="S17" s="22">
        <v>0.626772546145547</v>
      </c>
      <c r="T17" s="22">
        <v>0.65680565743533803</v>
      </c>
      <c r="U17" s="22">
        <v>0.68142711655374599</v>
      </c>
      <c r="V17" s="22">
        <v>0.71087753531920095</v>
      </c>
      <c r="W17" s="22">
        <v>0.67216508166643596</v>
      </c>
      <c r="X17" s="22">
        <v>0.72410589477279297</v>
      </c>
      <c r="Y17" s="22">
        <v>0.59666785344408002</v>
      </c>
      <c r="Z17" s="22">
        <v>0.67294367142217804</v>
      </c>
      <c r="AA17" s="22">
        <v>0.53186094004150197</v>
      </c>
      <c r="AB17" s="22">
        <v>0.65245590437200496</v>
      </c>
      <c r="AC17" s="22">
        <v>0.544530808600731</v>
      </c>
      <c r="AD17" s="22">
        <v>0.56729616268070004</v>
      </c>
      <c r="AE17" s="22"/>
      <c r="AF17" s="22">
        <v>0.68369206422544104</v>
      </c>
      <c r="AG17" s="22">
        <v>0.60715704964946404</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283</v>
      </c>
      <c r="C9" s="17">
        <v>0.21726241678752201</v>
      </c>
      <c r="D9" s="17">
        <v>0.22159460875633999</v>
      </c>
      <c r="E9" s="17">
        <v>0.21403560868243901</v>
      </c>
      <c r="F9" s="17"/>
      <c r="G9" s="17">
        <v>0.20578987722477299</v>
      </c>
      <c r="H9" s="17">
        <v>0.262601677990424</v>
      </c>
      <c r="I9" s="17">
        <v>0.24042362455060201</v>
      </c>
      <c r="J9" s="17">
        <v>0.19007473684560799</v>
      </c>
      <c r="K9" s="17">
        <v>0.19501404898387301</v>
      </c>
      <c r="L9" s="17">
        <v>0.21585363039253899</v>
      </c>
      <c r="M9" s="17"/>
      <c r="N9" s="17">
        <v>0.16734938058095</v>
      </c>
      <c r="O9" s="17">
        <v>0.14150680461029999</v>
      </c>
      <c r="P9" s="17">
        <v>0.29160938507925899</v>
      </c>
      <c r="Q9" s="17">
        <v>0.10059559652783299</v>
      </c>
      <c r="R9" s="17">
        <v>0.180895791600752</v>
      </c>
      <c r="S9" s="17">
        <v>0.47649998283342498</v>
      </c>
      <c r="T9" s="17">
        <v>0.21822909936667201</v>
      </c>
      <c r="U9" s="17">
        <v>0.26251377694429001</v>
      </c>
      <c r="V9" s="17">
        <v>0.15685696689235301</v>
      </c>
      <c r="W9" s="17">
        <v>0.239013137880009</v>
      </c>
      <c r="X9" s="17">
        <v>0.232367878541241</v>
      </c>
      <c r="Y9" s="17">
        <v>0.209196312965578</v>
      </c>
      <c r="Z9" s="17">
        <v>0.228690225938884</v>
      </c>
      <c r="AA9" s="17">
        <v>0.18308206137093799</v>
      </c>
      <c r="AB9" s="17">
        <v>0.23390170907872501</v>
      </c>
      <c r="AC9" s="17">
        <v>0.35074330851775898</v>
      </c>
      <c r="AD9" s="17">
        <v>0.13481264105038501</v>
      </c>
      <c r="AE9" s="17"/>
      <c r="AF9" s="17">
        <v>0.24225528492713599</v>
      </c>
      <c r="AG9" s="17">
        <v>0.20079265195087301</v>
      </c>
    </row>
    <row r="10" spans="2:33" x14ac:dyDescent="0.5">
      <c r="B10" s="18" t="s">
        <v>284</v>
      </c>
      <c r="C10" s="17">
        <v>0.34762834898514</v>
      </c>
      <c r="D10" s="17">
        <v>0.35683967750739298</v>
      </c>
      <c r="E10" s="17">
        <v>0.340324585740437</v>
      </c>
      <c r="F10" s="17"/>
      <c r="G10" s="17">
        <v>0.43305433602205601</v>
      </c>
      <c r="H10" s="17">
        <v>0.37017558124821898</v>
      </c>
      <c r="I10" s="17">
        <v>0.33523290142153001</v>
      </c>
      <c r="J10" s="17">
        <v>0.342390378135216</v>
      </c>
      <c r="K10" s="17">
        <v>0.32105189736176998</v>
      </c>
      <c r="L10" s="17">
        <v>0.33558440495290198</v>
      </c>
      <c r="M10" s="17"/>
      <c r="N10" s="17">
        <v>0.32501517420694798</v>
      </c>
      <c r="O10" s="17">
        <v>0.381440098691461</v>
      </c>
      <c r="P10" s="17">
        <v>0.26513030380828401</v>
      </c>
      <c r="Q10" s="17">
        <v>0.32501686330283702</v>
      </c>
      <c r="R10" s="17">
        <v>0.302532240207738</v>
      </c>
      <c r="S10" s="17">
        <v>0.52350001716657502</v>
      </c>
      <c r="T10" s="17">
        <v>0.37737825049771501</v>
      </c>
      <c r="U10" s="17">
        <v>0.32901284219884003</v>
      </c>
      <c r="V10" s="17">
        <v>0.346805863616368</v>
      </c>
      <c r="W10" s="17">
        <v>0.26955542488845002</v>
      </c>
      <c r="X10" s="17">
        <v>0.496383214322067</v>
      </c>
      <c r="Y10" s="17">
        <v>0.38444948552178398</v>
      </c>
      <c r="Z10" s="17">
        <v>0.37739601913502602</v>
      </c>
      <c r="AA10" s="17">
        <v>0.29598428783942299</v>
      </c>
      <c r="AB10" s="17">
        <v>0.34530722139433601</v>
      </c>
      <c r="AC10" s="17">
        <v>0.19071273652848</v>
      </c>
      <c r="AD10" s="17">
        <v>0.38487778661573202</v>
      </c>
      <c r="AE10" s="17"/>
      <c r="AF10" s="17">
        <v>0.38158307887982301</v>
      </c>
      <c r="AG10" s="17">
        <v>0.32525290918633698</v>
      </c>
    </row>
    <row r="11" spans="2:33" ht="28.7" x14ac:dyDescent="0.5">
      <c r="B11" s="18" t="s">
        <v>285</v>
      </c>
      <c r="C11" s="17">
        <v>0.278133147957421</v>
      </c>
      <c r="D11" s="17">
        <v>0.30095641311986998</v>
      </c>
      <c r="E11" s="17">
        <v>0.25548358868302801</v>
      </c>
      <c r="F11" s="17"/>
      <c r="G11" s="17">
        <v>0.27273699918880701</v>
      </c>
      <c r="H11" s="17">
        <v>0.28611790891761202</v>
      </c>
      <c r="I11" s="17">
        <v>0.25451031336554403</v>
      </c>
      <c r="J11" s="17">
        <v>0.26557065134510899</v>
      </c>
      <c r="K11" s="17">
        <v>0.29900116703327301</v>
      </c>
      <c r="L11" s="17">
        <v>0.28940600769872499</v>
      </c>
      <c r="M11" s="17"/>
      <c r="N11" s="17">
        <v>0.30384482252481898</v>
      </c>
      <c r="O11" s="17">
        <v>0.33473992801122898</v>
      </c>
      <c r="P11" s="17">
        <v>0.17758833351978001</v>
      </c>
      <c r="Q11" s="17">
        <v>0.41021866797237999</v>
      </c>
      <c r="R11" s="17">
        <v>0.44320663406065203</v>
      </c>
      <c r="S11" s="17">
        <v>0</v>
      </c>
      <c r="T11" s="17">
        <v>0.176672468886409</v>
      </c>
      <c r="U11" s="17">
        <v>0.32527359225528302</v>
      </c>
      <c r="V11" s="17">
        <v>0.22915584120517599</v>
      </c>
      <c r="W11" s="17">
        <v>0.30878268778405799</v>
      </c>
      <c r="X11" s="17">
        <v>0.18872272205214899</v>
      </c>
      <c r="Y11" s="17">
        <v>0.26835805533945001</v>
      </c>
      <c r="Z11" s="17">
        <v>0.194843406005064</v>
      </c>
      <c r="AA11" s="17">
        <v>0.33990296693108801</v>
      </c>
      <c r="AB11" s="17">
        <v>0.28992061925330498</v>
      </c>
      <c r="AC11" s="17">
        <v>0.214505809258559</v>
      </c>
      <c r="AD11" s="17">
        <v>0.28373068465428197</v>
      </c>
      <c r="AE11" s="17"/>
      <c r="AF11" s="17">
        <v>0.272346186305928</v>
      </c>
      <c r="AG11" s="17">
        <v>0.28194663174753198</v>
      </c>
    </row>
    <row r="12" spans="2:33" x14ac:dyDescent="0.5">
      <c r="B12" s="18" t="s">
        <v>286</v>
      </c>
      <c r="C12" s="17">
        <v>4.9848190754778698E-2</v>
      </c>
      <c r="D12" s="17">
        <v>3.7877223453162898E-2</v>
      </c>
      <c r="E12" s="17">
        <v>5.97041522298506E-2</v>
      </c>
      <c r="F12" s="17"/>
      <c r="G12" s="17">
        <v>5.3789637791917498E-2</v>
      </c>
      <c r="H12" s="17">
        <v>3.4335601200630401E-2</v>
      </c>
      <c r="I12" s="17">
        <v>6.6234256474825906E-2</v>
      </c>
      <c r="J12" s="17">
        <v>4.9944292264727602E-2</v>
      </c>
      <c r="K12" s="17">
        <v>4.3807234919043703E-2</v>
      </c>
      <c r="L12" s="17">
        <v>4.8769212717705498E-2</v>
      </c>
      <c r="M12" s="17"/>
      <c r="N12" s="17">
        <v>4.6710903012455202E-2</v>
      </c>
      <c r="O12" s="17">
        <v>3.98841501928031E-2</v>
      </c>
      <c r="P12" s="17">
        <v>0</v>
      </c>
      <c r="Q12" s="17">
        <v>3.6429100186039599E-2</v>
      </c>
      <c r="R12" s="17">
        <v>7.3365334130857704E-2</v>
      </c>
      <c r="S12" s="17">
        <v>0</v>
      </c>
      <c r="T12" s="17">
        <v>3.6161232385567399E-2</v>
      </c>
      <c r="U12" s="17">
        <v>4.1265193136307401E-2</v>
      </c>
      <c r="V12" s="17">
        <v>6.0904018950894499E-2</v>
      </c>
      <c r="W12" s="17">
        <v>3.35272681635145E-2</v>
      </c>
      <c r="X12" s="17">
        <v>4.2353138566494801E-2</v>
      </c>
      <c r="Y12" s="17">
        <v>3.57974844956453E-2</v>
      </c>
      <c r="Z12" s="17">
        <v>6.2776927743116204E-2</v>
      </c>
      <c r="AA12" s="17">
        <v>7.2642430443076098E-2</v>
      </c>
      <c r="AB12" s="17">
        <v>6.4020514205225601E-2</v>
      </c>
      <c r="AC12" s="17">
        <v>5.9734123141932299E-2</v>
      </c>
      <c r="AD12" s="17">
        <v>7.194328641844E-2</v>
      </c>
      <c r="AE12" s="17"/>
      <c r="AF12" s="17">
        <v>4.2646023234098399E-2</v>
      </c>
      <c r="AG12" s="17">
        <v>5.45942649034971E-2</v>
      </c>
    </row>
    <row r="13" spans="2:33" x14ac:dyDescent="0.5">
      <c r="B13" s="18" t="s">
        <v>287</v>
      </c>
      <c r="C13" s="17">
        <v>1.42326127176897E-2</v>
      </c>
      <c r="D13" s="17">
        <v>1.72146427457027E-2</v>
      </c>
      <c r="E13" s="17">
        <v>1.1487408797702501E-2</v>
      </c>
      <c r="F13" s="17"/>
      <c r="G13" s="17">
        <v>7.3935571384299301E-3</v>
      </c>
      <c r="H13" s="17">
        <v>4.7440701177000498E-3</v>
      </c>
      <c r="I13" s="17">
        <v>2.2891478279066201E-2</v>
      </c>
      <c r="J13" s="17">
        <v>1.8762928864332399E-2</v>
      </c>
      <c r="K13" s="17">
        <v>1.91570768822894E-2</v>
      </c>
      <c r="L13" s="17">
        <v>8.4612694669652898E-3</v>
      </c>
      <c r="M13" s="17"/>
      <c r="N13" s="17">
        <v>4.8330472448799101E-2</v>
      </c>
      <c r="O13" s="17">
        <v>0</v>
      </c>
      <c r="P13" s="17">
        <v>0</v>
      </c>
      <c r="Q13" s="17">
        <v>1.38191906171079E-2</v>
      </c>
      <c r="R13" s="17">
        <v>0</v>
      </c>
      <c r="S13" s="17">
        <v>0</v>
      </c>
      <c r="T13" s="17">
        <v>0</v>
      </c>
      <c r="U13" s="17">
        <v>5.4441211308528803E-3</v>
      </c>
      <c r="V13" s="17">
        <v>1.4481783970545E-2</v>
      </c>
      <c r="W13" s="17">
        <v>2.1524903815881399E-2</v>
      </c>
      <c r="X13" s="17">
        <v>0</v>
      </c>
      <c r="Y13" s="17">
        <v>1.29230725408423E-2</v>
      </c>
      <c r="Z13" s="17">
        <v>1.6887754871490801E-2</v>
      </c>
      <c r="AA13" s="17">
        <v>0</v>
      </c>
      <c r="AB13" s="17">
        <v>1.8515319504661999E-2</v>
      </c>
      <c r="AC13" s="17">
        <v>0</v>
      </c>
      <c r="AD13" s="17">
        <v>2.4240452207504402E-2</v>
      </c>
      <c r="AE13" s="17"/>
      <c r="AF13" s="17">
        <v>9.3539606287748895E-3</v>
      </c>
      <c r="AG13" s="17">
        <v>1.7447539959149199E-2</v>
      </c>
    </row>
    <row r="14" spans="2:33" x14ac:dyDescent="0.5">
      <c r="B14" s="18" t="s">
        <v>231</v>
      </c>
      <c r="C14" s="17">
        <v>9.2895282797448894E-2</v>
      </c>
      <c r="D14" s="17">
        <v>6.5517434417531606E-2</v>
      </c>
      <c r="E14" s="17">
        <v>0.11896465586654199</v>
      </c>
      <c r="F14" s="17"/>
      <c r="G14" s="17">
        <v>2.7235592634015999E-2</v>
      </c>
      <c r="H14" s="17">
        <v>4.2025160525414197E-2</v>
      </c>
      <c r="I14" s="17">
        <v>8.0707425908430899E-2</v>
      </c>
      <c r="J14" s="17">
        <v>0.13325701254500599</v>
      </c>
      <c r="K14" s="17">
        <v>0.121968574819752</v>
      </c>
      <c r="L14" s="17">
        <v>0.101925474771163</v>
      </c>
      <c r="M14" s="17"/>
      <c r="N14" s="17">
        <v>0.108749247226028</v>
      </c>
      <c r="O14" s="17">
        <v>0.10242901849420701</v>
      </c>
      <c r="P14" s="17">
        <v>0.26567197759267802</v>
      </c>
      <c r="Q14" s="17">
        <v>0.113920581393802</v>
      </c>
      <c r="R14" s="17">
        <v>0</v>
      </c>
      <c r="S14" s="17">
        <v>0</v>
      </c>
      <c r="T14" s="17">
        <v>0.191558948863636</v>
      </c>
      <c r="U14" s="17">
        <v>3.6490474334427203E-2</v>
      </c>
      <c r="V14" s="17">
        <v>0.19179552536466399</v>
      </c>
      <c r="W14" s="17">
        <v>0.127596577468087</v>
      </c>
      <c r="X14" s="17">
        <v>4.0173046518048802E-2</v>
      </c>
      <c r="Y14" s="17">
        <v>8.9275589136700598E-2</v>
      </c>
      <c r="Z14" s="17">
        <v>0.11940566630641899</v>
      </c>
      <c r="AA14" s="17">
        <v>0.10838825341547501</v>
      </c>
      <c r="AB14" s="17">
        <v>4.83346165637457E-2</v>
      </c>
      <c r="AC14" s="17">
        <v>0.18430402255327</v>
      </c>
      <c r="AD14" s="17">
        <v>0.100395149053656</v>
      </c>
      <c r="AE14" s="17"/>
      <c r="AF14" s="17">
        <v>5.1815466024240003E-2</v>
      </c>
      <c r="AG14" s="17">
        <v>0.119966002252611</v>
      </c>
    </row>
    <row r="15" spans="2:33" x14ac:dyDescent="0.5">
      <c r="B15" s="18" t="s">
        <v>288</v>
      </c>
      <c r="C15" s="21">
        <v>0.56489076577266195</v>
      </c>
      <c r="D15" s="21">
        <v>0.57843428626373306</v>
      </c>
      <c r="E15" s="21">
        <v>0.55436019442287598</v>
      </c>
      <c r="F15" s="21"/>
      <c r="G15" s="21">
        <v>0.63884421324682905</v>
      </c>
      <c r="H15" s="21">
        <v>0.63277725923864303</v>
      </c>
      <c r="I15" s="21">
        <v>0.57565652597213302</v>
      </c>
      <c r="J15" s="21">
        <v>0.53246511498082505</v>
      </c>
      <c r="K15" s="21">
        <v>0.51606594634564296</v>
      </c>
      <c r="L15" s="21">
        <v>0.551438035345441</v>
      </c>
      <c r="M15" s="21"/>
      <c r="N15" s="21">
        <v>0.49236455478789898</v>
      </c>
      <c r="O15" s="21">
        <v>0.52294690330176097</v>
      </c>
      <c r="P15" s="21">
        <v>0.55673968888754199</v>
      </c>
      <c r="Q15" s="21">
        <v>0.42561245983066998</v>
      </c>
      <c r="R15" s="21">
        <v>0.48342803180848998</v>
      </c>
      <c r="S15" s="21">
        <v>1</v>
      </c>
      <c r="T15" s="21">
        <v>0.59560734986438701</v>
      </c>
      <c r="U15" s="21">
        <v>0.59152661914312998</v>
      </c>
      <c r="V15" s="21">
        <v>0.50366283050872096</v>
      </c>
      <c r="W15" s="21">
        <v>0.50856856276845896</v>
      </c>
      <c r="X15" s="21">
        <v>0.72875109286330697</v>
      </c>
      <c r="Y15" s="21">
        <v>0.59364579848736099</v>
      </c>
      <c r="Z15" s="21">
        <v>0.60608624507390996</v>
      </c>
      <c r="AA15" s="21">
        <v>0.47906634921036101</v>
      </c>
      <c r="AB15" s="21">
        <v>0.57920893047306099</v>
      </c>
      <c r="AC15" s="21">
        <v>0.54145604504623901</v>
      </c>
      <c r="AD15" s="21">
        <v>0.51969042766611695</v>
      </c>
      <c r="AE15" s="21"/>
      <c r="AF15" s="21">
        <v>0.62383836380695901</v>
      </c>
      <c r="AG15" s="21">
        <v>0.52604556113721102</v>
      </c>
    </row>
    <row r="16" spans="2:33" x14ac:dyDescent="0.5">
      <c r="B16" s="18" t="s">
        <v>289</v>
      </c>
      <c r="C16" s="21">
        <v>6.4080803472468403E-2</v>
      </c>
      <c r="D16" s="21">
        <v>5.5091866198865601E-2</v>
      </c>
      <c r="E16" s="21">
        <v>7.1191561027553099E-2</v>
      </c>
      <c r="F16" s="21"/>
      <c r="G16" s="21">
        <v>6.11831949303474E-2</v>
      </c>
      <c r="H16" s="21">
        <v>3.90796713183304E-2</v>
      </c>
      <c r="I16" s="21">
        <v>8.91257347538921E-2</v>
      </c>
      <c r="J16" s="21">
        <v>6.8707221129059998E-2</v>
      </c>
      <c r="K16" s="21">
        <v>6.2964311801333106E-2</v>
      </c>
      <c r="L16" s="21">
        <v>5.7230482184670799E-2</v>
      </c>
      <c r="M16" s="21"/>
      <c r="N16" s="21">
        <v>9.5041375461254296E-2</v>
      </c>
      <c r="O16" s="21">
        <v>3.98841501928031E-2</v>
      </c>
      <c r="P16" s="21">
        <v>0</v>
      </c>
      <c r="Q16" s="21">
        <v>5.0248290803147501E-2</v>
      </c>
      <c r="R16" s="21">
        <v>7.3365334130857704E-2</v>
      </c>
      <c r="S16" s="21">
        <v>0</v>
      </c>
      <c r="T16" s="21">
        <v>3.6161232385567399E-2</v>
      </c>
      <c r="U16" s="21">
        <v>4.6709314267160303E-2</v>
      </c>
      <c r="V16" s="21">
        <v>7.5385802921439496E-2</v>
      </c>
      <c r="W16" s="21">
        <v>5.5052171979395902E-2</v>
      </c>
      <c r="X16" s="21">
        <v>4.2353138566494801E-2</v>
      </c>
      <c r="Y16" s="21">
        <v>4.8720557036487602E-2</v>
      </c>
      <c r="Z16" s="21">
        <v>7.9664682614607005E-2</v>
      </c>
      <c r="AA16" s="21">
        <v>7.2642430443076098E-2</v>
      </c>
      <c r="AB16" s="21">
        <v>8.2535833709887596E-2</v>
      </c>
      <c r="AC16" s="21">
        <v>5.9734123141932299E-2</v>
      </c>
      <c r="AD16" s="21">
        <v>9.6183738625944398E-2</v>
      </c>
      <c r="AE16" s="21"/>
      <c r="AF16" s="21">
        <v>5.19999838628733E-2</v>
      </c>
      <c r="AG16" s="21">
        <v>7.2041804862646303E-2</v>
      </c>
    </row>
    <row r="17" spans="2:33" x14ac:dyDescent="0.5">
      <c r="B17" s="18" t="s">
        <v>100</v>
      </c>
      <c r="C17" s="22">
        <v>0.50080996230019303</v>
      </c>
      <c r="D17" s="22">
        <v>0.52334242006486698</v>
      </c>
      <c r="E17" s="22">
        <v>0.48316863339532301</v>
      </c>
      <c r="F17" s="22"/>
      <c r="G17" s="22">
        <v>0.57766101831648198</v>
      </c>
      <c r="H17" s="22">
        <v>0.59369758792031302</v>
      </c>
      <c r="I17" s="22">
        <v>0.486530791218241</v>
      </c>
      <c r="J17" s="22">
        <v>0.46375789385176502</v>
      </c>
      <c r="K17" s="22">
        <v>0.45310163454431002</v>
      </c>
      <c r="L17" s="22">
        <v>0.49420755316076997</v>
      </c>
      <c r="M17" s="22"/>
      <c r="N17" s="22">
        <v>0.39732317932664402</v>
      </c>
      <c r="O17" s="22">
        <v>0.48306275310895802</v>
      </c>
      <c r="P17" s="22">
        <v>0.55673968888754199</v>
      </c>
      <c r="Q17" s="22">
        <v>0.37536416902752201</v>
      </c>
      <c r="R17" s="22">
        <v>0.41006269767763298</v>
      </c>
      <c r="S17" s="22">
        <v>1</v>
      </c>
      <c r="T17" s="22">
        <v>0.55944611747882</v>
      </c>
      <c r="U17" s="22">
        <v>0.54481730487597002</v>
      </c>
      <c r="V17" s="22">
        <v>0.42827702758728098</v>
      </c>
      <c r="W17" s="22">
        <v>0.45351639078906297</v>
      </c>
      <c r="X17" s="22">
        <v>0.68639795429681205</v>
      </c>
      <c r="Y17" s="22">
        <v>0.54492524145087395</v>
      </c>
      <c r="Z17" s="22">
        <v>0.52642156245930305</v>
      </c>
      <c r="AA17" s="22">
        <v>0.40642391876728501</v>
      </c>
      <c r="AB17" s="22">
        <v>0.496673096763174</v>
      </c>
      <c r="AC17" s="22">
        <v>0.48172192190430702</v>
      </c>
      <c r="AD17" s="22">
        <v>0.42350668904017302</v>
      </c>
      <c r="AE17" s="22"/>
      <c r="AF17" s="22">
        <v>0.57183837994408604</v>
      </c>
      <c r="AG17" s="22">
        <v>0.45400375627456402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G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30" width="10.703125" customWidth="1"/>
    <col min="31" max="31" width="2.17578125" customWidth="1"/>
    <col min="32" max="33" width="10.703125" customWidth="1"/>
    <col min="34" max="34" width="2.17578125" customWidth="1"/>
  </cols>
  <sheetData>
    <row r="2" spans="2:33" ht="40" customHeight="1" x14ac:dyDescent="0.5">
      <c r="D2" s="30" t="s">
        <v>539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5" spans="2:33" ht="30" customHeight="1" x14ac:dyDescent="0.5">
      <c r="B5" s="15"/>
      <c r="C5" s="15"/>
      <c r="D5" s="29" t="s">
        <v>46</v>
      </c>
      <c r="E5" s="29"/>
      <c r="F5" s="15"/>
      <c r="G5" s="29" t="s">
        <v>47</v>
      </c>
      <c r="H5" s="29"/>
      <c r="I5" s="29"/>
      <c r="J5" s="29"/>
      <c r="K5" s="29"/>
      <c r="L5" s="29"/>
      <c r="M5" s="15"/>
      <c r="N5" s="29" t="s">
        <v>48</v>
      </c>
      <c r="O5" s="29"/>
      <c r="P5" s="29"/>
      <c r="Q5" s="29"/>
      <c r="R5" s="29"/>
      <c r="S5" s="29"/>
      <c r="T5" s="29"/>
      <c r="U5" s="29"/>
      <c r="V5" s="29"/>
      <c r="W5" s="29"/>
      <c r="X5" s="29"/>
      <c r="Y5" s="29"/>
      <c r="Z5" s="29"/>
      <c r="AA5" s="29"/>
      <c r="AB5" s="29"/>
      <c r="AC5" s="29"/>
      <c r="AD5" s="29"/>
      <c r="AE5" s="15"/>
      <c r="AF5" s="29" t="s">
        <v>49</v>
      </c>
      <c r="AG5" s="29"/>
    </row>
    <row r="6" spans="2:33"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A6" s="12" t="s">
        <v>40</v>
      </c>
      <c r="AB6" s="12" t="s">
        <v>41</v>
      </c>
      <c r="AC6" s="12" t="s">
        <v>42</v>
      </c>
      <c r="AD6" s="12" t="s">
        <v>43</v>
      </c>
      <c r="AF6" s="12" t="s">
        <v>44</v>
      </c>
      <c r="AG6" s="12" t="s">
        <v>45</v>
      </c>
    </row>
    <row r="7" spans="2:33" ht="30" customHeight="1" x14ac:dyDescent="0.5">
      <c r="B7" s="10" t="s">
        <v>19</v>
      </c>
      <c r="C7" s="10">
        <v>1007</v>
      </c>
      <c r="D7" s="10">
        <v>514</v>
      </c>
      <c r="E7" s="10">
        <v>491</v>
      </c>
      <c r="F7" s="10"/>
      <c r="G7" s="10">
        <v>114</v>
      </c>
      <c r="H7" s="10">
        <v>165</v>
      </c>
      <c r="I7" s="10">
        <v>180</v>
      </c>
      <c r="J7" s="10">
        <v>198</v>
      </c>
      <c r="K7" s="10">
        <v>164</v>
      </c>
      <c r="L7" s="10">
        <v>186</v>
      </c>
      <c r="M7" s="10"/>
      <c r="N7" s="10">
        <v>65</v>
      </c>
      <c r="O7" s="10">
        <v>21</v>
      </c>
      <c r="P7" s="10">
        <v>12</v>
      </c>
      <c r="Q7" s="10">
        <v>54</v>
      </c>
      <c r="R7" s="10">
        <v>10</v>
      </c>
      <c r="S7" s="10">
        <v>5</v>
      </c>
      <c r="T7" s="10">
        <v>30</v>
      </c>
      <c r="U7" s="10">
        <v>155</v>
      </c>
      <c r="V7" s="10">
        <v>56</v>
      </c>
      <c r="W7" s="10">
        <v>36</v>
      </c>
      <c r="X7" s="10">
        <v>20</v>
      </c>
      <c r="Y7" s="10">
        <v>173</v>
      </c>
      <c r="Z7" s="10">
        <v>113</v>
      </c>
      <c r="AA7" s="10">
        <v>15</v>
      </c>
      <c r="AB7" s="10">
        <v>169</v>
      </c>
      <c r="AC7" s="10">
        <v>20</v>
      </c>
      <c r="AD7" s="10">
        <v>52</v>
      </c>
      <c r="AE7" s="10"/>
      <c r="AF7" s="10">
        <v>509</v>
      </c>
      <c r="AG7" s="10">
        <v>498</v>
      </c>
    </row>
    <row r="8" spans="2:33" ht="30" customHeight="1" x14ac:dyDescent="0.5">
      <c r="B8" s="11" t="s">
        <v>20</v>
      </c>
      <c r="C8" s="11">
        <v>1007</v>
      </c>
      <c r="D8" s="11">
        <v>487</v>
      </c>
      <c r="E8" s="11">
        <v>518</v>
      </c>
      <c r="F8" s="11"/>
      <c r="G8" s="11">
        <v>88</v>
      </c>
      <c r="H8" s="11">
        <v>135</v>
      </c>
      <c r="I8" s="11">
        <v>182</v>
      </c>
      <c r="J8" s="11">
        <v>196</v>
      </c>
      <c r="K8" s="11">
        <v>165</v>
      </c>
      <c r="L8" s="11">
        <v>241</v>
      </c>
      <c r="M8" s="11"/>
      <c r="N8" s="11">
        <v>58</v>
      </c>
      <c r="O8" s="11">
        <v>22</v>
      </c>
      <c r="P8" s="11">
        <v>12</v>
      </c>
      <c r="Q8" s="11">
        <v>47</v>
      </c>
      <c r="R8" s="11">
        <v>14</v>
      </c>
      <c r="S8" s="11">
        <v>7</v>
      </c>
      <c r="T8" s="11">
        <v>28</v>
      </c>
      <c r="U8" s="11">
        <v>144</v>
      </c>
      <c r="V8" s="11">
        <v>51</v>
      </c>
      <c r="W8" s="11">
        <v>43</v>
      </c>
      <c r="X8" s="11">
        <v>23</v>
      </c>
      <c r="Y8" s="11">
        <v>163</v>
      </c>
      <c r="Z8" s="11">
        <v>107</v>
      </c>
      <c r="AA8" s="11">
        <v>26</v>
      </c>
      <c r="AB8" s="11">
        <v>181</v>
      </c>
      <c r="AC8" s="11">
        <v>32</v>
      </c>
      <c r="AD8" s="11">
        <v>48</v>
      </c>
      <c r="AE8" s="11"/>
      <c r="AF8" s="11">
        <v>400</v>
      </c>
      <c r="AG8" s="11">
        <v>607</v>
      </c>
    </row>
    <row r="9" spans="2:33" x14ac:dyDescent="0.5">
      <c r="B9" s="18" t="s">
        <v>532</v>
      </c>
      <c r="C9" s="17">
        <v>0.20206074840065799</v>
      </c>
      <c r="D9" s="17">
        <v>0.23008878618350201</v>
      </c>
      <c r="E9" s="17">
        <v>0.17652310057832299</v>
      </c>
      <c r="F9" s="17"/>
      <c r="G9" s="17">
        <v>0.18704411686956099</v>
      </c>
      <c r="H9" s="17">
        <v>0.25468838234836699</v>
      </c>
      <c r="I9" s="17">
        <v>0.25167897158577002</v>
      </c>
      <c r="J9" s="17">
        <v>0.20881621964979</v>
      </c>
      <c r="K9" s="17">
        <v>0.20538269316858601</v>
      </c>
      <c r="L9" s="17">
        <v>0.13286983081753001</v>
      </c>
      <c r="M9" s="17"/>
      <c r="N9" s="17">
        <v>0.22026757394860499</v>
      </c>
      <c r="O9" s="17">
        <v>0.38005860709630301</v>
      </c>
      <c r="P9" s="17">
        <v>0.25104307467859799</v>
      </c>
      <c r="Q9" s="17">
        <v>0.14479733833731501</v>
      </c>
      <c r="R9" s="17">
        <v>0</v>
      </c>
      <c r="S9" s="17">
        <v>0.14079258026344399</v>
      </c>
      <c r="T9" s="17">
        <v>0.24412029689386899</v>
      </c>
      <c r="U9" s="17">
        <v>0.21911532159066499</v>
      </c>
      <c r="V9" s="17">
        <v>0.15899298924001701</v>
      </c>
      <c r="W9" s="17">
        <v>0.19692878708876699</v>
      </c>
      <c r="X9" s="17">
        <v>0.19400521509041799</v>
      </c>
      <c r="Y9" s="17">
        <v>0.184437164296019</v>
      </c>
      <c r="Z9" s="17">
        <v>0.20868583785991501</v>
      </c>
      <c r="AA9" s="17">
        <v>0</v>
      </c>
      <c r="AB9" s="17">
        <v>0.22916994582959199</v>
      </c>
      <c r="AC9" s="17">
        <v>0.22581772575495501</v>
      </c>
      <c r="AD9" s="17">
        <v>0.20892007083161901</v>
      </c>
      <c r="AE9" s="17"/>
      <c r="AF9" s="17">
        <v>0.236001145182482</v>
      </c>
      <c r="AG9" s="17">
        <v>0.17969475381625999</v>
      </c>
    </row>
    <row r="10" spans="2:33" x14ac:dyDescent="0.5">
      <c r="B10" s="18" t="s">
        <v>533</v>
      </c>
      <c r="C10" s="17">
        <v>0.30912249427642602</v>
      </c>
      <c r="D10" s="17">
        <v>0.335657027095636</v>
      </c>
      <c r="E10" s="17">
        <v>0.28540197168682901</v>
      </c>
      <c r="F10" s="17"/>
      <c r="G10" s="17">
        <v>0.43111435202707199</v>
      </c>
      <c r="H10" s="17">
        <v>0.41577546230273899</v>
      </c>
      <c r="I10" s="17">
        <v>0.34368696389916098</v>
      </c>
      <c r="J10" s="17">
        <v>0.26410813524334398</v>
      </c>
      <c r="K10" s="17">
        <v>0.279995980466894</v>
      </c>
      <c r="L10" s="17">
        <v>0.23521470862914401</v>
      </c>
      <c r="M10" s="17"/>
      <c r="N10" s="17">
        <v>0.25811802563741298</v>
      </c>
      <c r="O10" s="17">
        <v>0.19382622069257699</v>
      </c>
      <c r="P10" s="17">
        <v>0.32180195582070398</v>
      </c>
      <c r="Q10" s="17">
        <v>0.17550602002007701</v>
      </c>
      <c r="R10" s="17">
        <v>0.24739482842306201</v>
      </c>
      <c r="S10" s="17">
        <v>0.123409277393771</v>
      </c>
      <c r="T10" s="17">
        <v>0.25319184111565601</v>
      </c>
      <c r="U10" s="17">
        <v>0.37465061543891098</v>
      </c>
      <c r="V10" s="17">
        <v>0.31085234526376798</v>
      </c>
      <c r="W10" s="17">
        <v>0.32254467686112498</v>
      </c>
      <c r="X10" s="17">
        <v>0.61480695681536501</v>
      </c>
      <c r="Y10" s="17">
        <v>0.28832264952047798</v>
      </c>
      <c r="Z10" s="17">
        <v>0.24977595505581601</v>
      </c>
      <c r="AA10" s="17">
        <v>0.214541202862361</v>
      </c>
      <c r="AB10" s="17">
        <v>0.36061219684833201</v>
      </c>
      <c r="AC10" s="17">
        <v>0.46970435439590802</v>
      </c>
      <c r="AD10" s="17">
        <v>0.232375074528303</v>
      </c>
      <c r="AE10" s="17"/>
      <c r="AF10" s="17">
        <v>0.384782105250567</v>
      </c>
      <c r="AG10" s="17">
        <v>0.25926443103152202</v>
      </c>
    </row>
    <row r="11" spans="2:33" x14ac:dyDescent="0.5">
      <c r="B11" s="18" t="s">
        <v>534</v>
      </c>
      <c r="C11" s="17">
        <v>0.28326335299216099</v>
      </c>
      <c r="D11" s="17">
        <v>0.270266835316194</v>
      </c>
      <c r="E11" s="17">
        <v>0.29269218871528502</v>
      </c>
      <c r="F11" s="17"/>
      <c r="G11" s="17">
        <v>0.27299262448689599</v>
      </c>
      <c r="H11" s="17">
        <v>0.241525698119502</v>
      </c>
      <c r="I11" s="17">
        <v>0.19828528940308199</v>
      </c>
      <c r="J11" s="17">
        <v>0.32968347196464198</v>
      </c>
      <c r="K11" s="17">
        <v>0.32150748349386599</v>
      </c>
      <c r="L11" s="17">
        <v>0.31073335952965497</v>
      </c>
      <c r="M11" s="17"/>
      <c r="N11" s="17">
        <v>0.29439955980468102</v>
      </c>
      <c r="O11" s="17">
        <v>0.198186279775658</v>
      </c>
      <c r="P11" s="17">
        <v>0.31876613268696902</v>
      </c>
      <c r="Q11" s="17">
        <v>0.35545089364875998</v>
      </c>
      <c r="R11" s="17">
        <v>0.67923983744608096</v>
      </c>
      <c r="S11" s="17">
        <v>0.40009073977280402</v>
      </c>
      <c r="T11" s="17">
        <v>0.30783513593032202</v>
      </c>
      <c r="U11" s="17">
        <v>0.25688777345474101</v>
      </c>
      <c r="V11" s="17">
        <v>0.22319325726140199</v>
      </c>
      <c r="W11" s="17">
        <v>0.22872850662826599</v>
      </c>
      <c r="X11" s="17">
        <v>0.15101478157616899</v>
      </c>
      <c r="Y11" s="17">
        <v>0.30915946676964601</v>
      </c>
      <c r="Z11" s="17">
        <v>0.323051881273063</v>
      </c>
      <c r="AA11" s="17">
        <v>0.35352056498747497</v>
      </c>
      <c r="AB11" s="17">
        <v>0.25656242684185798</v>
      </c>
      <c r="AC11" s="17">
        <v>0.17990802043779999</v>
      </c>
      <c r="AD11" s="17">
        <v>0.297766945000281</v>
      </c>
      <c r="AE11" s="17"/>
      <c r="AF11" s="17">
        <v>0.24867278291051301</v>
      </c>
      <c r="AG11" s="17">
        <v>0.306057797856509</v>
      </c>
    </row>
    <row r="12" spans="2:33" x14ac:dyDescent="0.5">
      <c r="B12" s="18" t="s">
        <v>535</v>
      </c>
      <c r="C12" s="17">
        <v>4.3705716879874797E-2</v>
      </c>
      <c r="D12" s="17">
        <v>4.0590066800738997E-2</v>
      </c>
      <c r="E12" s="17">
        <v>4.6800780547124901E-2</v>
      </c>
      <c r="F12" s="17"/>
      <c r="G12" s="17">
        <v>7.1724622935793098E-2</v>
      </c>
      <c r="H12" s="17">
        <v>2.0038451576671799E-2</v>
      </c>
      <c r="I12" s="17">
        <v>5.4143281609365899E-2</v>
      </c>
      <c r="J12" s="17">
        <v>4.1997634036128599E-2</v>
      </c>
      <c r="K12" s="17">
        <v>1.7735480246555801E-2</v>
      </c>
      <c r="L12" s="17">
        <v>5.79731937924804E-2</v>
      </c>
      <c r="M12" s="17"/>
      <c r="N12" s="17">
        <v>1.9364347541040602E-2</v>
      </c>
      <c r="O12" s="17">
        <v>0.10362086001420601</v>
      </c>
      <c r="P12" s="17">
        <v>0</v>
      </c>
      <c r="Q12" s="17">
        <v>7.1984822337987295E-2</v>
      </c>
      <c r="R12" s="17">
        <v>7.3365334130857704E-2</v>
      </c>
      <c r="S12" s="17">
        <v>0</v>
      </c>
      <c r="T12" s="17">
        <v>3.6161232385567399E-2</v>
      </c>
      <c r="U12" s="17">
        <v>8.3960207466420897E-2</v>
      </c>
      <c r="V12" s="17">
        <v>1.22873402194674E-2</v>
      </c>
      <c r="W12" s="17">
        <v>3.35272681635145E-2</v>
      </c>
      <c r="X12" s="17">
        <v>0</v>
      </c>
      <c r="Y12" s="17">
        <v>3.4872959535621799E-2</v>
      </c>
      <c r="Z12" s="17">
        <v>3.8806846398579301E-2</v>
      </c>
      <c r="AA12" s="17">
        <v>0.10838825341547501</v>
      </c>
      <c r="AB12" s="17">
        <v>3.2507818113713297E-2</v>
      </c>
      <c r="AC12" s="17">
        <v>0</v>
      </c>
      <c r="AD12" s="17">
        <v>5.2004799801397598E-2</v>
      </c>
      <c r="AE12" s="17"/>
      <c r="AF12" s="17">
        <v>3.7362855954960299E-2</v>
      </c>
      <c r="AG12" s="17">
        <v>4.78855263855845E-2</v>
      </c>
    </row>
    <row r="13" spans="2:33" x14ac:dyDescent="0.5">
      <c r="B13" s="18" t="s">
        <v>536</v>
      </c>
      <c r="C13" s="17">
        <v>3.7087447990526698E-2</v>
      </c>
      <c r="D13" s="17">
        <v>2.9243208872161201E-2</v>
      </c>
      <c r="E13" s="17">
        <v>4.4597338643371003E-2</v>
      </c>
      <c r="F13" s="17"/>
      <c r="G13" s="17">
        <v>2.5552585544861301E-2</v>
      </c>
      <c r="H13" s="17">
        <v>1.55490781383583E-2</v>
      </c>
      <c r="I13" s="17">
        <v>4.40447578550337E-2</v>
      </c>
      <c r="J13" s="17">
        <v>4.1773266609033702E-2</v>
      </c>
      <c r="K13" s="17">
        <v>5.2005318471178501E-2</v>
      </c>
      <c r="L13" s="17">
        <v>3.4105017170002E-2</v>
      </c>
      <c r="M13" s="17"/>
      <c r="N13" s="17">
        <v>6.7720977760356696E-2</v>
      </c>
      <c r="O13" s="17">
        <v>5.8463174751892097E-2</v>
      </c>
      <c r="P13" s="17">
        <v>0</v>
      </c>
      <c r="Q13" s="17">
        <v>7.2740304701222697E-2</v>
      </c>
      <c r="R13" s="17">
        <v>0</v>
      </c>
      <c r="S13" s="17">
        <v>0</v>
      </c>
      <c r="T13" s="17">
        <v>0</v>
      </c>
      <c r="U13" s="17">
        <v>1.0790279366277199E-2</v>
      </c>
      <c r="V13" s="17">
        <v>0.111603295254273</v>
      </c>
      <c r="W13" s="17">
        <v>3.7096064369059802E-2</v>
      </c>
      <c r="X13" s="17">
        <v>0</v>
      </c>
      <c r="Y13" s="17">
        <v>5.27518678871709E-2</v>
      </c>
      <c r="Z13" s="17">
        <v>2.3893450295331398E-2</v>
      </c>
      <c r="AA13" s="17">
        <v>0</v>
      </c>
      <c r="AB13" s="17">
        <v>3.71545548941161E-2</v>
      </c>
      <c r="AC13" s="17">
        <v>0</v>
      </c>
      <c r="AD13" s="17">
        <v>4.1293717845625397E-2</v>
      </c>
      <c r="AE13" s="17"/>
      <c r="AF13" s="17">
        <v>1.54772325485792E-2</v>
      </c>
      <c r="AG13" s="17">
        <v>5.1328117145022598E-2</v>
      </c>
    </row>
    <row r="14" spans="2:33" x14ac:dyDescent="0.5">
      <c r="B14" s="18" t="s">
        <v>88</v>
      </c>
      <c r="C14" s="17">
        <v>0.124760239460354</v>
      </c>
      <c r="D14" s="17">
        <v>9.4154075731768094E-2</v>
      </c>
      <c r="E14" s="17">
        <v>0.153984619829067</v>
      </c>
      <c r="F14" s="17"/>
      <c r="G14" s="17">
        <v>1.1571698135816599E-2</v>
      </c>
      <c r="H14" s="17">
        <v>5.2422927514361499E-2</v>
      </c>
      <c r="I14" s="17">
        <v>0.108160735647588</v>
      </c>
      <c r="J14" s="17">
        <v>0.113621272497062</v>
      </c>
      <c r="K14" s="17">
        <v>0.12337304415292</v>
      </c>
      <c r="L14" s="17">
        <v>0.229103890061189</v>
      </c>
      <c r="M14" s="17"/>
      <c r="N14" s="17">
        <v>0.14012951530790399</v>
      </c>
      <c r="O14" s="17">
        <v>6.5844857669363793E-2</v>
      </c>
      <c r="P14" s="17">
        <v>0.108388836813728</v>
      </c>
      <c r="Q14" s="17">
        <v>0.179520620954639</v>
      </c>
      <c r="R14" s="17">
        <v>0</v>
      </c>
      <c r="S14" s="17">
        <v>0.33570740256998</v>
      </c>
      <c r="T14" s="17">
        <v>0.15869149367458599</v>
      </c>
      <c r="U14" s="17">
        <v>5.4595802682983897E-2</v>
      </c>
      <c r="V14" s="17">
        <v>0.183070772761072</v>
      </c>
      <c r="W14" s="17">
        <v>0.18117469688926699</v>
      </c>
      <c r="X14" s="17">
        <v>4.0173046518048802E-2</v>
      </c>
      <c r="Y14" s="17">
        <v>0.130455891991064</v>
      </c>
      <c r="Z14" s="17">
        <v>0.155786029117295</v>
      </c>
      <c r="AA14" s="17">
        <v>0.32354997873468899</v>
      </c>
      <c r="AB14" s="17">
        <v>8.3993057472388499E-2</v>
      </c>
      <c r="AC14" s="17">
        <v>0.124569899411337</v>
      </c>
      <c r="AD14" s="17">
        <v>0.167639391992774</v>
      </c>
      <c r="AE14" s="17"/>
      <c r="AF14" s="17">
        <v>7.77038781528991E-2</v>
      </c>
      <c r="AG14" s="17">
        <v>0.155769373765102</v>
      </c>
    </row>
    <row r="15" spans="2:33" x14ac:dyDescent="0.5">
      <c r="B15" s="18" t="s">
        <v>537</v>
      </c>
      <c r="C15" s="21">
        <v>0.51118324267708404</v>
      </c>
      <c r="D15" s="21">
        <v>0.56574581327913798</v>
      </c>
      <c r="E15" s="21">
        <v>0.461925072265152</v>
      </c>
      <c r="F15" s="21"/>
      <c r="G15" s="21">
        <v>0.61815846889663295</v>
      </c>
      <c r="H15" s="21">
        <v>0.67046384465110598</v>
      </c>
      <c r="I15" s="21">
        <v>0.595365935484931</v>
      </c>
      <c r="J15" s="21">
        <v>0.472924354893133</v>
      </c>
      <c r="K15" s="21">
        <v>0.48537867363547998</v>
      </c>
      <c r="L15" s="21">
        <v>0.36808453944667402</v>
      </c>
      <c r="M15" s="21"/>
      <c r="N15" s="21">
        <v>0.47838559958601801</v>
      </c>
      <c r="O15" s="21">
        <v>0.57388482778888095</v>
      </c>
      <c r="P15" s="21">
        <v>0.57284503049930202</v>
      </c>
      <c r="Q15" s="21">
        <v>0.32030335835739199</v>
      </c>
      <c r="R15" s="21">
        <v>0.24739482842306201</v>
      </c>
      <c r="S15" s="21">
        <v>0.26420185765721599</v>
      </c>
      <c r="T15" s="21">
        <v>0.49731213800952501</v>
      </c>
      <c r="U15" s="21">
        <v>0.59376593702957703</v>
      </c>
      <c r="V15" s="21">
        <v>0.46984533450378502</v>
      </c>
      <c r="W15" s="21">
        <v>0.51947346394989202</v>
      </c>
      <c r="X15" s="21">
        <v>0.80881217190578303</v>
      </c>
      <c r="Y15" s="21">
        <v>0.47275981381649701</v>
      </c>
      <c r="Z15" s="21">
        <v>0.45846179291573103</v>
      </c>
      <c r="AA15" s="21">
        <v>0.214541202862361</v>
      </c>
      <c r="AB15" s="21">
        <v>0.58978214267792395</v>
      </c>
      <c r="AC15" s="21">
        <v>0.69552208015086203</v>
      </c>
      <c r="AD15" s="21">
        <v>0.44129514535992198</v>
      </c>
      <c r="AE15" s="21"/>
      <c r="AF15" s="21">
        <v>0.62078325043304905</v>
      </c>
      <c r="AG15" s="21">
        <v>0.43895918484778201</v>
      </c>
    </row>
    <row r="16" spans="2:33" x14ac:dyDescent="0.5">
      <c r="B16" s="18" t="s">
        <v>538</v>
      </c>
      <c r="C16" s="21">
        <v>8.0793164870401404E-2</v>
      </c>
      <c r="D16" s="21">
        <v>6.9833275672900194E-2</v>
      </c>
      <c r="E16" s="21">
        <v>9.1398119190495897E-2</v>
      </c>
      <c r="F16" s="21"/>
      <c r="G16" s="21">
        <v>9.7277208480654395E-2</v>
      </c>
      <c r="H16" s="21">
        <v>3.5587529715030097E-2</v>
      </c>
      <c r="I16" s="21">
        <v>9.8188039464399607E-2</v>
      </c>
      <c r="J16" s="21">
        <v>8.3770900645162197E-2</v>
      </c>
      <c r="K16" s="21">
        <v>6.9740798717734406E-2</v>
      </c>
      <c r="L16" s="21">
        <v>9.2078210962482407E-2</v>
      </c>
      <c r="M16" s="21"/>
      <c r="N16" s="21">
        <v>8.7085325301397301E-2</v>
      </c>
      <c r="O16" s="21">
        <v>0.16208403476609801</v>
      </c>
      <c r="P16" s="21">
        <v>0</v>
      </c>
      <c r="Q16" s="21">
        <v>0.14472512703921001</v>
      </c>
      <c r="R16" s="21">
        <v>7.3365334130857704E-2</v>
      </c>
      <c r="S16" s="21">
        <v>0</v>
      </c>
      <c r="T16" s="21">
        <v>3.6161232385567399E-2</v>
      </c>
      <c r="U16" s="21">
        <v>9.47504868326981E-2</v>
      </c>
      <c r="V16" s="21">
        <v>0.123890635473741</v>
      </c>
      <c r="W16" s="21">
        <v>7.0623332532574301E-2</v>
      </c>
      <c r="X16" s="21">
        <v>0</v>
      </c>
      <c r="Y16" s="21">
        <v>8.7624827422792803E-2</v>
      </c>
      <c r="Z16" s="21">
        <v>6.2700296693910695E-2</v>
      </c>
      <c r="AA16" s="21">
        <v>0.10838825341547501</v>
      </c>
      <c r="AB16" s="21">
        <v>6.9662373007829501E-2</v>
      </c>
      <c r="AC16" s="21">
        <v>0</v>
      </c>
      <c r="AD16" s="21">
        <v>9.3298517647022905E-2</v>
      </c>
      <c r="AE16" s="21"/>
      <c r="AF16" s="21">
        <v>5.2840088503539398E-2</v>
      </c>
      <c r="AG16" s="21">
        <v>9.9213643530607007E-2</v>
      </c>
    </row>
    <row r="17" spans="2:33" x14ac:dyDescent="0.5">
      <c r="B17" s="18" t="s">
        <v>100</v>
      </c>
      <c r="C17" s="22">
        <v>8.0793164870401404E-2</v>
      </c>
      <c r="D17" s="22">
        <v>6.9833275672900194E-2</v>
      </c>
      <c r="E17" s="22">
        <v>9.1398119190495897E-2</v>
      </c>
      <c r="F17" s="22"/>
      <c r="G17" s="22">
        <v>9.7277208480654395E-2</v>
      </c>
      <c r="H17" s="22">
        <v>3.5587529715030097E-2</v>
      </c>
      <c r="I17" s="22">
        <v>9.8188039464399607E-2</v>
      </c>
      <c r="J17" s="22">
        <v>8.3770900645162197E-2</v>
      </c>
      <c r="K17" s="22">
        <v>6.9740798717734406E-2</v>
      </c>
      <c r="L17" s="22">
        <v>9.2078210962482407E-2</v>
      </c>
      <c r="M17" s="22"/>
      <c r="N17" s="22">
        <v>8.7085325301397301E-2</v>
      </c>
      <c r="O17" s="22">
        <v>0.16208403476609801</v>
      </c>
      <c r="P17" s="22">
        <v>0</v>
      </c>
      <c r="Q17" s="22">
        <v>0.14472512703921001</v>
      </c>
      <c r="R17" s="22">
        <v>7.3365334130857704E-2</v>
      </c>
      <c r="S17" s="22">
        <v>0</v>
      </c>
      <c r="T17" s="22">
        <v>3.6161232385567399E-2</v>
      </c>
      <c r="U17" s="22">
        <v>9.47504868326981E-2</v>
      </c>
      <c r="V17" s="22">
        <v>0.123890635473741</v>
      </c>
      <c r="W17" s="22">
        <v>7.0623332532574301E-2</v>
      </c>
      <c r="X17" s="22">
        <v>0</v>
      </c>
      <c r="Y17" s="22">
        <v>8.7624827422792803E-2</v>
      </c>
      <c r="Z17" s="22">
        <v>6.2700296693910695E-2</v>
      </c>
      <c r="AA17" s="22">
        <v>0.10838825341547501</v>
      </c>
      <c r="AB17" s="22">
        <v>6.9662373007829501E-2</v>
      </c>
      <c r="AC17" s="22">
        <v>0</v>
      </c>
      <c r="AD17" s="22">
        <v>9.3298517647022905E-2</v>
      </c>
      <c r="AE17" s="22"/>
      <c r="AF17" s="22">
        <v>5.2840088503539398E-2</v>
      </c>
      <c r="AG17" s="22">
        <v>9.9213643530607007E-2</v>
      </c>
    </row>
    <row r="18" spans="2:33" x14ac:dyDescent="0.5">
      <c r="B18" s="16"/>
    </row>
    <row r="19" spans="2:33" x14ac:dyDescent="0.5">
      <c r="B19" t="s">
        <v>59</v>
      </c>
    </row>
    <row r="20" spans="2:33" x14ac:dyDescent="0.5">
      <c r="B20" t="s">
        <v>60</v>
      </c>
    </row>
    <row r="22" spans="2:33" x14ac:dyDescent="0.5">
      <c r="B22" s="8" t="str">
        <f>HYPERLINK("#'Contents'!A1", "Return to Contents")</f>
        <v>Return to Contents</v>
      </c>
    </row>
  </sheetData>
  <mergeCells count="5">
    <mergeCell ref="D5:E5"/>
    <mergeCell ref="G5:L5"/>
    <mergeCell ref="N5:AD5"/>
    <mergeCell ref="AF5:AG5"/>
    <mergeCell ref="D2:AE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169</vt:i4>
      </vt:variant>
    </vt:vector>
  </HeadingPairs>
  <TitlesOfParts>
    <vt:vector size="16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Seb Wride</cp:lastModifiedBy>
  <dcterms:created xsi:type="dcterms:W3CDTF">2022-05-04T13:20:31Z</dcterms:created>
  <dcterms:modified xsi:type="dcterms:W3CDTF">2022-05-04T15:12:25Z</dcterms:modified>
</cp:coreProperties>
</file>